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CEPPRE\Nabídky\2024n\Veveří 133\"/>
    </mc:Choice>
  </mc:AlternateContent>
  <xr:revisionPtr revIDLastSave="0" documentId="13_ncr:1_{940E39FA-0975-468C-AF55-5A5F75D64DA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57" i="12" l="1"/>
  <c r="F39" i="1" s="1"/>
  <c r="AD57" i="12"/>
  <c r="G39" i="1" s="1"/>
  <c r="G40" i="1" s="1"/>
  <c r="BA46" i="12"/>
  <c r="BA44" i="12"/>
  <c r="F9" i="12"/>
  <c r="G9" i="12" s="1"/>
  <c r="I9" i="12"/>
  <c r="K9" i="12"/>
  <c r="O9" i="12"/>
  <c r="Q9" i="12"/>
  <c r="U9" i="12"/>
  <c r="F10" i="12"/>
  <c r="G10" i="12"/>
  <c r="M10" i="12" s="1"/>
  <c r="I10" i="12"/>
  <c r="K10" i="12"/>
  <c r="O10" i="12"/>
  <c r="O8" i="12" s="1"/>
  <c r="Q10" i="12"/>
  <c r="Q8" i="12" s="1"/>
  <c r="U10" i="12"/>
  <c r="G11" i="12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8" i="12"/>
  <c r="G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4" i="12"/>
  <c r="G34" i="12"/>
  <c r="I34" i="12"/>
  <c r="I33" i="12" s="1"/>
  <c r="K34" i="12"/>
  <c r="K33" i="12" s="1"/>
  <c r="M34" i="12"/>
  <c r="O34" i="12"/>
  <c r="Q34" i="12"/>
  <c r="Q33" i="12" s="1"/>
  <c r="U34" i="12"/>
  <c r="F35" i="12"/>
  <c r="G35" i="12"/>
  <c r="M35" i="12" s="1"/>
  <c r="I35" i="12"/>
  <c r="K35" i="12"/>
  <c r="O35" i="12"/>
  <c r="O33" i="12" s="1"/>
  <c r="Q35" i="12"/>
  <c r="U35" i="12"/>
  <c r="G36" i="12"/>
  <c r="I50" i="1" s="1"/>
  <c r="K36" i="12"/>
  <c r="O36" i="12"/>
  <c r="F37" i="12"/>
  <c r="G37" i="12"/>
  <c r="M37" i="12" s="1"/>
  <c r="M36" i="12" s="1"/>
  <c r="I37" i="12"/>
  <c r="I36" i="12" s="1"/>
  <c r="K37" i="12"/>
  <c r="O37" i="12"/>
  <c r="Q37" i="12"/>
  <c r="Q36" i="12" s="1"/>
  <c r="U37" i="12"/>
  <c r="U36" i="12" s="1"/>
  <c r="G38" i="12"/>
  <c r="I51" i="1" s="1"/>
  <c r="I18" i="1" s="1"/>
  <c r="F39" i="12"/>
  <c r="G39" i="12"/>
  <c r="I39" i="12"/>
  <c r="I38" i="12" s="1"/>
  <c r="K39" i="12"/>
  <c r="K38" i="12" s="1"/>
  <c r="M39" i="12"/>
  <c r="M38" i="12" s="1"/>
  <c r="O39" i="12"/>
  <c r="O38" i="12" s="1"/>
  <c r="Q39" i="12"/>
  <c r="Q38" i="12" s="1"/>
  <c r="U39" i="12"/>
  <c r="U38" i="12" s="1"/>
  <c r="F41" i="12"/>
  <c r="G41" i="12" s="1"/>
  <c r="I41" i="12"/>
  <c r="I40" i="12" s="1"/>
  <c r="K41" i="12"/>
  <c r="K40" i="12" s="1"/>
  <c r="O41" i="12"/>
  <c r="O40" i="12" s="1"/>
  <c r="Q41" i="12"/>
  <c r="Q40" i="12" s="1"/>
  <c r="U41" i="12"/>
  <c r="U40" i="12" s="1"/>
  <c r="Q42" i="12"/>
  <c r="F43" i="12"/>
  <c r="G43" i="12" s="1"/>
  <c r="M43" i="12" s="1"/>
  <c r="M42" i="12" s="1"/>
  <c r="I43" i="12"/>
  <c r="K43" i="12"/>
  <c r="O43" i="12"/>
  <c r="Q43" i="12"/>
  <c r="U43" i="12"/>
  <c r="U42" i="12" s="1"/>
  <c r="F45" i="12"/>
  <c r="G45" i="12"/>
  <c r="M45" i="12" s="1"/>
  <c r="I45" i="12"/>
  <c r="K45" i="12"/>
  <c r="K42" i="12" s="1"/>
  <c r="O45" i="12"/>
  <c r="O42" i="12" s="1"/>
  <c r="Q45" i="12"/>
  <c r="U45" i="12"/>
  <c r="F48" i="12"/>
  <c r="G48" i="12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I55" i="12"/>
  <c r="K55" i="12"/>
  <c r="M55" i="12"/>
  <c r="O55" i="12"/>
  <c r="Q55" i="12"/>
  <c r="U55" i="12"/>
  <c r="G27" i="1"/>
  <c r="J28" i="1"/>
  <c r="J26" i="1"/>
  <c r="G38" i="1"/>
  <c r="F38" i="1"/>
  <c r="J23" i="1"/>
  <c r="J24" i="1"/>
  <c r="J25" i="1"/>
  <c r="J27" i="1"/>
  <c r="E24" i="1"/>
  <c r="E26" i="1"/>
  <c r="G8" i="12" l="1"/>
  <c r="I47" i="1" s="1"/>
  <c r="G40" i="12"/>
  <c r="I52" i="1" s="1"/>
  <c r="I20" i="1" s="1"/>
  <c r="M41" i="12"/>
  <c r="M40" i="12" s="1"/>
  <c r="G17" i="12"/>
  <c r="I48" i="1" s="1"/>
  <c r="M18" i="12"/>
  <c r="F40" i="1"/>
  <c r="G23" i="1" s="1"/>
  <c r="G24" i="1" s="1"/>
  <c r="H39" i="1"/>
  <c r="H40" i="1" s="1"/>
  <c r="K17" i="12"/>
  <c r="K47" i="12"/>
  <c r="I47" i="12"/>
  <c r="I42" i="12"/>
  <c r="U17" i="12"/>
  <c r="Q17" i="12"/>
  <c r="O17" i="12"/>
  <c r="U8" i="12"/>
  <c r="U47" i="12"/>
  <c r="Q47" i="12"/>
  <c r="M33" i="12"/>
  <c r="I17" i="12"/>
  <c r="K8" i="12"/>
  <c r="O47" i="12"/>
  <c r="I8" i="12"/>
  <c r="U33" i="12"/>
  <c r="M47" i="12"/>
  <c r="M17" i="12"/>
  <c r="G33" i="12"/>
  <c r="I49" i="1" s="1"/>
  <c r="M9" i="12"/>
  <c r="M8" i="12" s="1"/>
  <c r="G42" i="12"/>
  <c r="I53" i="1" s="1"/>
  <c r="I19" i="1" s="1"/>
  <c r="G47" i="12"/>
  <c r="I54" i="1" s="1"/>
  <c r="I16" i="1" s="1"/>
  <c r="G57" i="12" l="1"/>
  <c r="I17" i="1"/>
  <c r="I21" i="1" s="1"/>
  <c r="G25" i="1" s="1"/>
  <c r="G26" i="1" s="1"/>
  <c r="I55" i="1"/>
  <c r="I39" i="1"/>
  <c r="I40" i="1" s="1"/>
  <c r="J39" i="1" s="1"/>
  <c r="J40" i="1" s="1"/>
  <c r="G28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<sst xmlns="http://schemas.openxmlformats.org/spreadsheetml/2006/main" count="328" uniqueCount="181">
  <si>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</si>
  <si>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</si>
  <si>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</si>
  <si>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</si>
  <si>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</si>
  <si>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</si>
  <si>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</si>
  <si>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</si>
  <si>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</si>
  <si>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</si>
  <si>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</si>
  <si>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</si>
  <si>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</si>
  <si>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</si>
  <si>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</si>
  <si>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</si>
  <si>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</si>
  <si>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</si>
  <si>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</si>
  <si>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</si>
  <si>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</si>
  <si>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</si>
  <si>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</si>
  <si>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</si>
  <si>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</si>
  <si>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</si>
  <si>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</si>
  <si>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</si>
  <si>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</si>
  <si>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</si>
  <si>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</si>
  <si>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</si>
  <si>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</si>
  <si>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</si>
  <si>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</si>
  <si>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</si>
  <si>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</si>
  <si>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</si>
  <si>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</si>
  <si>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</si>
  <si>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</si>
  <si>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</si>
  <si>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</si>
  <si>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</si>
  <si>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</si>
  <si>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</si>
  <si>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Výměna radiátorů I.+II.Etapa, ZUŠ Veveří 133</t>
  </si>
  <si>
    <t>Rozpočet</t>
  </si>
  <si>
    <t>Celkem za stavbu</t>
  </si>
  <si>
    <t>CZK</t>
  </si>
  <si>
    <t>Rekapitulace dílů</t>
  </si>
  <si>
    <t>Typ dílu</t>
  </si>
  <si>
    <t>734</t>
  </si>
  <si>
    <t>Armatury</t>
  </si>
  <si>
    <t>735</t>
  </si>
  <si>
    <t>Otopná tělesa</t>
  </si>
  <si>
    <t>766</t>
  </si>
  <si>
    <t>Konstrukce truhlářské</t>
  </si>
  <si>
    <t>767</t>
  </si>
  <si>
    <t>Konstrukce zámečnické</t>
  </si>
  <si>
    <t>M23</t>
  </si>
  <si>
    <t>Montáže potrubí</t>
  </si>
  <si>
    <t>ON</t>
  </si>
  <si>
    <t>VN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</si>
  <si>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</si>
  <si>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</si>
  <si>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</si>
  <si>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</si>
  <si>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</si>
  <si>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</si>
  <si>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</si>
  <si>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</si>
  <si>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</si>
  <si>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</si>
  <si>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</si>
  <si>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</si>
  <si>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</si>
  <si>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</si>
  <si>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</si>
  <si>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</si>
  <si>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</si>
  <si>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</si>
  <si>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</si>
  <si>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</si>
  <si>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</si>
  <si>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</si>
  <si>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</si>
  <si>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</si>
  <si>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</si>
  <si>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</si>
  <si>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</si>
  <si>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</si>
  <si>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</si>
  <si>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55137340R</t>
  </si>
  <si>
    <t>Hlavice termostatická bílá</t>
  </si>
  <si>
    <t>kus</t>
  </si>
  <si>
    <t>POL3_0</t>
  </si>
  <si>
    <t>734266221R00</t>
  </si>
  <si>
    <t>Šroubení reg.přímé Regulux DN 10</t>
  </si>
  <si>
    <t>POL1_0</t>
  </si>
  <si>
    <t>734266222R00</t>
  </si>
  <si>
    <t>Šroubení reg.přímé Regulux DN 15</t>
  </si>
  <si>
    <t>734226212R00</t>
  </si>
  <si>
    <t>Ventil term.přímý V-exakt DN 15</t>
  </si>
  <si>
    <t>734209112R00</t>
  </si>
  <si>
    <t>Montáž armatur závitových DN 10</t>
  </si>
  <si>
    <t>734209113R00</t>
  </si>
  <si>
    <t>Montáž armatur závitových DN 15</t>
  </si>
  <si>
    <t>998734201R00</t>
  </si>
  <si>
    <t>Přesun hmot pro armatury, výšky do 6 m</t>
  </si>
  <si>
    <t>998734293R00</t>
  </si>
  <si>
    <t>Příplatek zvětšený přesun, armatury do 500 m</t>
  </si>
  <si>
    <t>735111810R00</t>
  </si>
  <si>
    <t>Demontáž těles otopných litinových článkových, _přízemí a suterén</t>
  </si>
  <si>
    <t>hod</t>
  </si>
  <si>
    <t>Demontáž těles otopných litinových článkových, _1NP</t>
  </si>
  <si>
    <t>735494811R00</t>
  </si>
  <si>
    <t>Vypuštění, napuštění vody z otopných těles a odvzdušnění_přízemí a suterén</t>
  </si>
  <si>
    <t>Vypuštění, napuštění vody z otopných těles a odvzdušnění_1NP</t>
  </si>
  <si>
    <t>484R001</t>
  </si>
  <si>
    <t>Těleso otopné deskové Radik Klasik-R, typ 33-5040_přízemí a suterén</t>
  </si>
  <si>
    <t>484R002</t>
  </si>
  <si>
    <t>Těleso otopné deskové Radik Klasik-R, typ 33-5080_přízemí a suterén</t>
  </si>
  <si>
    <t>484R003</t>
  </si>
  <si>
    <t>Těleso otopné deskové Radik Klasik-R, typ 33-5060_přízemí a suterén</t>
  </si>
  <si>
    <t>484R004</t>
  </si>
  <si>
    <t>Těleso otopné deskové Radik Klasik-R, typ 33-5040_1NP</t>
  </si>
  <si>
    <t>484R005</t>
  </si>
  <si>
    <t>Těleso otopné deskové Radik Klasik-R, typ 33-5080_1NP</t>
  </si>
  <si>
    <t>484R006</t>
  </si>
  <si>
    <t>Těleso otopné deskové Radik Klasik-R, typ 33-5060_1NP</t>
  </si>
  <si>
    <t>484R007</t>
  </si>
  <si>
    <t>Těleso otopné deskové Radik Klasik-R, typ 33-5100_1NP</t>
  </si>
  <si>
    <t>484R008</t>
  </si>
  <si>
    <t>Těleso otopné deskové Radik Klasik-R, typ 33-5040_suterén_černá barva</t>
  </si>
  <si>
    <t>735192926R00</t>
  </si>
  <si>
    <t>Montáž otopných těles panelových třířadých, délky do 2820 mm</t>
  </si>
  <si>
    <t>998735201R00</t>
  </si>
  <si>
    <t>Přesun hmot pro otopná tělesa, výšky do 6 m</t>
  </si>
  <si>
    <t>998735293R00</t>
  </si>
  <si>
    <t>Příplatek zvětšený přesun, otopná tělesa do 500 m</t>
  </si>
  <si>
    <t>766699611R00</t>
  </si>
  <si>
    <t>Montáž krytů topných těles natřených, _přízemí a suterén</t>
  </si>
  <si>
    <t>Montáž krytů topných těles natřených, _1NP</t>
  </si>
  <si>
    <t>767-R-001</t>
  </si>
  <si>
    <t>Montážní materiál</t>
  </si>
  <si>
    <t>soubor</t>
  </si>
  <si>
    <t>230170011R00</t>
  </si>
  <si>
    <t>Zkouška těsnosti potrubí</t>
  </si>
  <si>
    <t>ON-R-001</t>
  </si>
  <si>
    <t>Mimostaveništní doprava</t>
  </si>
  <si>
    <t>Soubor</t>
  </si>
  <si>
    <t>005121020R</t>
  </si>
  <si>
    <t xml:space="preserve">Zařízení staveniště </t>
  </si>
  <si>
    <t>Veškeré náklady spojené s vybudováním, provozem a odstraněním zařízení staveniště</t>
  </si>
  <si>
    <t>POP</t>
  </si>
  <si>
    <t>005124010R</t>
  </si>
  <si>
    <t>Koordinační činnost</t>
  </si>
  <si>
    <t>Koordinace stavebních a technologických dodávek</t>
  </si>
  <si>
    <t>M99-R-001</t>
  </si>
  <si>
    <t>Zednické přípomoce</t>
  </si>
  <si>
    <t>M99-R-002</t>
  </si>
  <si>
    <t>Topná zkouška</t>
  </si>
  <si>
    <t>M99-R-003</t>
  </si>
  <si>
    <t>Proplach systému</t>
  </si>
  <si>
    <t>M99-R-004</t>
  </si>
  <si>
    <t>Stolařské přípomoce</t>
  </si>
  <si>
    <t>M99-R-005</t>
  </si>
  <si>
    <t>Zaregulování systému</t>
  </si>
  <si>
    <t>M99-R-006</t>
  </si>
  <si>
    <t>Vypuštění a napuštění upravenou vodou</t>
  </si>
  <si>
    <t>M99-R-007</t>
  </si>
  <si>
    <t>Odvzdušnění systému</t>
  </si>
  <si>
    <t>M99-R-008</t>
  </si>
  <si>
    <t>Rozbor topné vody</t>
  </si>
  <si>
    <t/>
  </si>
  <si>
    <t>SUM</t>
  </si>
  <si>
    <t>Poznámky uchazeče k zadání</t>
  </si>
  <si>
    <t>POPUZIV</t>
  </si>
  <si>
    <t>END</t>
  </si>
  <si>
    <t>Výměna radiátorů, ZUŠ Veveří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</si>
</sst>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7" t="s">
        <v>38</v>
      </c>
    </row>
    <row r="2" spans="1:7" ht="57.75" customHeight="1" x14ac:dyDescent="0.25">
      <c r="A2" s="179" t="s">
        <v>39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5" zoomScaleNormal="100" zoomScaleSheetLayoutView="75" workbookViewId="0">
      <selection activeCell="G29" sqref="G29:I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62" t="s">
        <v>36</v>
      </c>
      <c r="B1" s="207" t="s">
        <v>42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5">
      <c r="A2" s="3"/>
      <c r="B2" s="70" t="s">
        <v>40</v>
      </c>
      <c r="C2" s="71"/>
      <c r="D2" s="224" t="s">
        <v>180</v>
      </c>
      <c r="E2" s="225"/>
      <c r="F2" s="225"/>
      <c r="G2" s="225"/>
      <c r="H2" s="225"/>
      <c r="I2" s="225"/>
      <c r="J2" s="226"/>
      <c r="O2" s="1"/>
    </row>
    <row r="3" spans="1:15" ht="23.25" customHeight="1" x14ac:dyDescent="0.25">
      <c r="A3" s="3"/>
      <c r="B3" s="72" t="s">
        <v>45</v>
      </c>
      <c r="C3" s="73"/>
      <c r="D3" s="187" t="s">
        <v>43</v>
      </c>
      <c r="E3" s="188"/>
      <c r="F3" s="188"/>
      <c r="G3" s="188"/>
      <c r="H3" s="188"/>
      <c r="I3" s="188"/>
      <c r="J3" s="189"/>
    </row>
    <row r="4" spans="1:15" ht="23.25" hidden="1" customHeight="1" x14ac:dyDescent="0.25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5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5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19"/>
      <c r="E11" s="219"/>
      <c r="F11" s="219"/>
      <c r="G11" s="219"/>
      <c r="H11" s="24" t="s">
        <v>33</v>
      </c>
      <c r="I11" s="81"/>
      <c r="J11" s="9"/>
    </row>
    <row r="12" spans="1:15" ht="15.75" customHeight="1" x14ac:dyDescent="0.25">
      <c r="A12" s="3"/>
      <c r="B12" s="34"/>
      <c r="C12" s="22"/>
      <c r="D12" s="204"/>
      <c r="E12" s="204"/>
      <c r="F12" s="204"/>
      <c r="G12" s="204"/>
      <c r="H12" s="24" t="s">
        <v>34</v>
      </c>
      <c r="I12" s="81"/>
      <c r="J12" s="9"/>
    </row>
    <row r="13" spans="1:15" ht="15.75" customHeight="1" x14ac:dyDescent="0.25">
      <c r="A13" s="3"/>
      <c r="B13" s="35"/>
      <c r="C13" s="82"/>
      <c r="D13" s="205"/>
      <c r="E13" s="205"/>
      <c r="F13" s="205"/>
      <c r="G13" s="205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227"/>
      <c r="F15" s="227"/>
      <c r="G15" s="200"/>
      <c r="H15" s="200"/>
      <c r="I15" s="200" t="s">
        <v>28</v>
      </c>
      <c r="J15" s="201"/>
    </row>
    <row r="16" spans="1:15" ht="23.25" customHeight="1" x14ac:dyDescent="0.25">
      <c r="A16" s="128" t="s">
        <v>23</v>
      </c>
      <c r="B16" s="129" t="s">
        <v>23</v>
      </c>
      <c r="C16" s="47"/>
      <c r="D16" s="48"/>
      <c r="E16" s="202"/>
      <c r="F16" s="203"/>
      <c r="G16" s="202"/>
      <c r="H16" s="203"/>
      <c r="I16" s="202">
        <f>SUMIF(F47:F54,A16,I47:I54)+SUMIF(F47:F54,"PSU",I47:I54)</f>
        <v>0</v>
      </c>
      <c r="J16" s="216"/>
    </row>
    <row r="17" spans="1:10" ht="23.25" customHeight="1" x14ac:dyDescent="0.25">
      <c r="A17" s="128" t="s">
        <v>24</v>
      </c>
      <c r="B17" s="129" t="s">
        <v>24</v>
      </c>
      <c r="C17" s="47"/>
      <c r="D17" s="48"/>
      <c r="E17" s="202"/>
      <c r="F17" s="203"/>
      <c r="G17" s="202"/>
      <c r="H17" s="203"/>
      <c r="I17" s="202">
        <f>SUMIF(F47:F54,A17,I47:I54)</f>
        <v>0</v>
      </c>
      <c r="J17" s="216"/>
    </row>
    <row r="18" spans="1:10" ht="23.25" customHeight="1" x14ac:dyDescent="0.25">
      <c r="A18" s="128" t="s">
        <v>25</v>
      </c>
      <c r="B18" s="129" t="s">
        <v>25</v>
      </c>
      <c r="C18" s="47"/>
      <c r="D18" s="48"/>
      <c r="E18" s="202"/>
      <c r="F18" s="203"/>
      <c r="G18" s="202"/>
      <c r="H18" s="203"/>
      <c r="I18" s="202">
        <f>SUMIF(F47:F54,A18,I47:I54)</f>
        <v>0</v>
      </c>
      <c r="J18" s="216"/>
    </row>
    <row r="19" spans="1:10" ht="23.25" customHeight="1" x14ac:dyDescent="0.25">
      <c r="A19" s="128" t="s">
        <v>63</v>
      </c>
      <c r="B19" s="129" t="s">
        <v>26</v>
      </c>
      <c r="C19" s="47"/>
      <c r="D19" s="48"/>
      <c r="E19" s="202"/>
      <c r="F19" s="203"/>
      <c r="G19" s="202"/>
      <c r="H19" s="203"/>
      <c r="I19" s="202">
        <f>SUMIF(F47:F54,A19,I47:I54)</f>
        <v>0</v>
      </c>
      <c r="J19" s="216"/>
    </row>
    <row r="20" spans="1:10" ht="23.25" customHeight="1" x14ac:dyDescent="0.25">
      <c r="A20" s="128" t="s">
        <v>62</v>
      </c>
      <c r="B20" s="129" t="s">
        <v>27</v>
      </c>
      <c r="C20" s="47"/>
      <c r="D20" s="48"/>
      <c r="E20" s="202"/>
      <c r="F20" s="203"/>
      <c r="G20" s="202"/>
      <c r="H20" s="203"/>
      <c r="I20" s="202">
        <f>SUMIF(F47:F54,A20,I47:I54)</f>
        <v>0</v>
      </c>
      <c r="J20" s="216"/>
    </row>
    <row r="21" spans="1:10" ht="23.25" customHeight="1" x14ac:dyDescent="0.25">
      <c r="A21" s="3"/>
      <c r="B21" s="63" t="s">
        <v>28</v>
      </c>
      <c r="C21" s="64"/>
      <c r="D21" s="65"/>
      <c r="E21" s="217"/>
      <c r="F21" s="218"/>
      <c r="G21" s="217"/>
      <c r="H21" s="218"/>
      <c r="I21" s="217">
        <f>SUM(I16:J20)</f>
        <v>0</v>
      </c>
      <c r="J21" s="223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12</v>
      </c>
      <c r="F23" s="50" t="s">
        <v>0</v>
      </c>
      <c r="G23" s="214">
        <f>ZakladDPHSniVypocet</f>
        <v>0</v>
      </c>
      <c r="H23" s="215"/>
      <c r="I23" s="215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1">
        <f>ZakladDPHSni*SazbaDPH1/100</f>
        <v>0</v>
      </c>
      <c r="H24" s="222"/>
      <c r="I24" s="222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14">
        <f>I21</f>
        <v>0</v>
      </c>
      <c r="H25" s="215"/>
      <c r="I25" s="215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0">
        <f>ZakladDPHZakl*SazbaDPH2/100</f>
        <v>0</v>
      </c>
      <c r="H26" s="211"/>
      <c r="I26" s="211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12">
        <f>0</f>
        <v>0</v>
      </c>
      <c r="H27" s="212"/>
      <c r="I27" s="212"/>
      <c r="J27" s="52" t="str">
        <f t="shared" si="0"/>
        <v>CZK</v>
      </c>
    </row>
    <row r="28" spans="1:10" ht="27.75" hidden="1" customHeight="1" thickBot="1" x14ac:dyDescent="0.3">
      <c r="A28" s="3"/>
      <c r="B28" s="101" t="s">
        <v>22</v>
      </c>
      <c r="C28" s="102"/>
      <c r="D28" s="102"/>
      <c r="E28" s="103"/>
      <c r="F28" s="104"/>
      <c r="G28" s="199">
        <f>ZakladDPHSniVypocet+ZakladDPHZaklVypocet</f>
        <v>0</v>
      </c>
      <c r="H28" s="199"/>
      <c r="I28" s="199"/>
      <c r="J28" s="105" t="str">
        <f t="shared" si="0"/>
        <v>CZK</v>
      </c>
    </row>
    <row r="29" spans="1:10" ht="27.75" customHeight="1" thickBot="1" x14ac:dyDescent="0.3">
      <c r="A29" s="3"/>
      <c r="B29" s="101" t="s">
        <v>35</v>
      </c>
      <c r="C29" s="106"/>
      <c r="D29" s="106"/>
      <c r="E29" s="106"/>
      <c r="F29" s="106"/>
      <c r="G29" s="213">
        <f>ZakladDPHSni+DPHSni+ZakladDPHZakl+DPHZakl+Zaokrouhleni</f>
        <v>0</v>
      </c>
      <c r="H29" s="213"/>
      <c r="I29" s="213"/>
      <c r="J29" s="107" t="s">
        <v>49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5">
      <c r="A33" s="3"/>
      <c r="B33" s="3"/>
      <c r="J33" s="10"/>
    </row>
    <row r="34" spans="1:10" s="27" customFormat="1" ht="18.75" customHeight="1" x14ac:dyDescent="0.25">
      <c r="A34" s="26"/>
      <c r="B34" s="26"/>
      <c r="D34" s="206"/>
      <c r="E34" s="206"/>
      <c r="G34" s="206"/>
      <c r="H34" s="206"/>
      <c r="I34" s="206"/>
      <c r="J34" s="31"/>
    </row>
    <row r="35" spans="1:10" ht="12.75" customHeight="1" x14ac:dyDescent="0.25">
      <c r="A35" s="3"/>
      <c r="B35" s="3"/>
      <c r="D35" s="220" t="s">
        <v>2</v>
      </c>
      <c r="E35" s="220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3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5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5">
      <c r="A39" s="85">
        <v>1</v>
      </c>
      <c r="B39" s="91" t="s">
        <v>47</v>
      </c>
      <c r="C39" s="190" t="s">
        <v>46</v>
      </c>
      <c r="D39" s="191"/>
      <c r="E39" s="191"/>
      <c r="F39" s="96">
        <f>'Rozpočet Pol'!AC57</f>
        <v>0</v>
      </c>
      <c r="G39" s="97">
        <f>'Rozpočet Pol'!AD57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5">
      <c r="A40" s="85"/>
      <c r="B40" s="192" t="s">
        <v>48</v>
      </c>
      <c r="C40" s="193"/>
      <c r="D40" s="193"/>
      <c r="E40" s="194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6" x14ac:dyDescent="0.3">
      <c r="B44" s="108" t="s">
        <v>50</v>
      </c>
    </row>
    <row r="46" spans="1:10" ht="25.5" customHeight="1" x14ac:dyDescent="0.25">
      <c r="A46" s="109"/>
      <c r="B46" s="113" t="s">
        <v>16</v>
      </c>
      <c r="C46" s="113" t="s">
        <v>5</v>
      </c>
      <c r="D46" s="114"/>
      <c r="E46" s="114"/>
      <c r="F46" s="117" t="s">
        <v>51</v>
      </c>
      <c r="G46" s="117"/>
      <c r="H46" s="117"/>
      <c r="I46" s="195" t="s">
        <v>28</v>
      </c>
      <c r="J46" s="195"/>
    </row>
    <row r="47" spans="1:10" ht="25.5" customHeight="1" x14ac:dyDescent="0.25">
      <c r="A47" s="110"/>
      <c r="B47" s="118" t="s">
        <v>52</v>
      </c>
      <c r="C47" s="197" t="s">
        <v>53</v>
      </c>
      <c r="D47" s="198"/>
      <c r="E47" s="198"/>
      <c r="F47" s="120" t="s">
        <v>24</v>
      </c>
      <c r="G47" s="121"/>
      <c r="H47" s="121"/>
      <c r="I47" s="196">
        <f>'Rozpočet Pol'!G8</f>
        <v>0</v>
      </c>
      <c r="J47" s="196"/>
    </row>
    <row r="48" spans="1:10" ht="25.5" customHeight="1" x14ac:dyDescent="0.25">
      <c r="A48" s="110"/>
      <c r="B48" s="112" t="s">
        <v>54</v>
      </c>
      <c r="C48" s="185" t="s">
        <v>55</v>
      </c>
      <c r="D48" s="186"/>
      <c r="E48" s="186"/>
      <c r="F48" s="122" t="s">
        <v>24</v>
      </c>
      <c r="G48" s="123"/>
      <c r="H48" s="123"/>
      <c r="I48" s="184">
        <f>'Rozpočet Pol'!G17</f>
        <v>0</v>
      </c>
      <c r="J48" s="184"/>
    </row>
    <row r="49" spans="1:10" ht="25.5" customHeight="1" x14ac:dyDescent="0.25">
      <c r="A49" s="110"/>
      <c r="B49" s="112" t="s">
        <v>56</v>
      </c>
      <c r="C49" s="185" t="s">
        <v>57</v>
      </c>
      <c r="D49" s="186"/>
      <c r="E49" s="186"/>
      <c r="F49" s="122" t="s">
        <v>24</v>
      </c>
      <c r="G49" s="123"/>
      <c r="H49" s="123"/>
      <c r="I49" s="184">
        <f>'Rozpočet Pol'!G33</f>
        <v>0</v>
      </c>
      <c r="J49" s="184"/>
    </row>
    <row r="50" spans="1:10" ht="25.5" customHeight="1" x14ac:dyDescent="0.25">
      <c r="A50" s="110"/>
      <c r="B50" s="112" t="s">
        <v>58</v>
      </c>
      <c r="C50" s="185" t="s">
        <v>59</v>
      </c>
      <c r="D50" s="186"/>
      <c r="E50" s="186"/>
      <c r="F50" s="122" t="s">
        <v>24</v>
      </c>
      <c r="G50" s="123"/>
      <c r="H50" s="123"/>
      <c r="I50" s="184">
        <f>'Rozpočet Pol'!G36</f>
        <v>0</v>
      </c>
      <c r="J50" s="184"/>
    </row>
    <row r="51" spans="1:10" ht="25.5" customHeight="1" x14ac:dyDescent="0.25">
      <c r="A51" s="110"/>
      <c r="B51" s="112" t="s">
        <v>60</v>
      </c>
      <c r="C51" s="185" t="s">
        <v>61</v>
      </c>
      <c r="D51" s="186"/>
      <c r="E51" s="186"/>
      <c r="F51" s="122" t="s">
        <v>25</v>
      </c>
      <c r="G51" s="123"/>
      <c r="H51" s="123"/>
      <c r="I51" s="184">
        <f>'Rozpočet Pol'!G38</f>
        <v>0</v>
      </c>
      <c r="J51" s="184"/>
    </row>
    <row r="52" spans="1:10" ht="25.5" customHeight="1" x14ac:dyDescent="0.25">
      <c r="A52" s="110"/>
      <c r="B52" s="112" t="s">
        <v>62</v>
      </c>
      <c r="C52" s="185" t="s">
        <v>27</v>
      </c>
      <c r="D52" s="186"/>
      <c r="E52" s="186"/>
      <c r="F52" s="122" t="s">
        <v>62</v>
      </c>
      <c r="G52" s="123"/>
      <c r="H52" s="123"/>
      <c r="I52" s="184">
        <f>'Rozpočet Pol'!G40</f>
        <v>0</v>
      </c>
      <c r="J52" s="184"/>
    </row>
    <row r="53" spans="1:10" ht="25.5" customHeight="1" x14ac:dyDescent="0.25">
      <c r="A53" s="110"/>
      <c r="B53" s="112" t="s">
        <v>63</v>
      </c>
      <c r="C53" s="185" t="s">
        <v>26</v>
      </c>
      <c r="D53" s="186"/>
      <c r="E53" s="186"/>
      <c r="F53" s="122" t="s">
        <v>63</v>
      </c>
      <c r="G53" s="123"/>
      <c r="H53" s="123"/>
      <c r="I53" s="184">
        <f>'Rozpočet Pol'!G42</f>
        <v>0</v>
      </c>
      <c r="J53" s="184"/>
    </row>
    <row r="54" spans="1:10" ht="25.5" customHeight="1" x14ac:dyDescent="0.25">
      <c r="A54" s="110"/>
      <c r="B54" s="119" t="s">
        <v>64</v>
      </c>
      <c r="C54" s="181" t="s">
        <v>65</v>
      </c>
      <c r="D54" s="182"/>
      <c r="E54" s="182"/>
      <c r="F54" s="124" t="s">
        <v>23</v>
      </c>
      <c r="G54" s="125"/>
      <c r="H54" s="125"/>
      <c r="I54" s="180">
        <f>'Rozpočet Pol'!G47</f>
        <v>0</v>
      </c>
      <c r="J54" s="180"/>
    </row>
    <row r="55" spans="1:10" ht="25.5" customHeight="1" x14ac:dyDescent="0.25">
      <c r="A55" s="111"/>
      <c r="B55" s="115" t="s">
        <v>1</v>
      </c>
      <c r="C55" s="115"/>
      <c r="D55" s="116"/>
      <c r="E55" s="116"/>
      <c r="F55" s="126"/>
      <c r="G55" s="127"/>
      <c r="H55" s="127"/>
      <c r="I55" s="183">
        <f>SUM(I47:I54)</f>
        <v>0</v>
      </c>
      <c r="J55" s="183"/>
    </row>
    <row r="56" spans="1:10" x14ac:dyDescent="0.25">
      <c r="F56" s="84"/>
      <c r="G56" s="84"/>
      <c r="H56" s="84"/>
      <c r="I56" s="84"/>
      <c r="J56" s="84"/>
    </row>
    <row r="57" spans="1:10" x14ac:dyDescent="0.25">
      <c r="F57" s="84"/>
      <c r="G57" s="84"/>
      <c r="H57" s="84"/>
      <c r="I57" s="84"/>
      <c r="J57" s="84"/>
    </row>
    <row r="58" spans="1:10" x14ac:dyDescent="0.25">
      <c r="F58" s="84"/>
      <c r="G58" s="84"/>
      <c r="H58" s="84"/>
      <c r="I58" s="84"/>
      <c r="J58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4:J54"/>
    <mergeCell ref="C54:E54"/>
    <mergeCell ref="I55:J55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4" customWidth="1"/>
    <col min="2" max="2" width="14.44140625" style="4" customWidth="1"/>
    <col min="3" max="3" width="38.33203125" style="8" customWidth="1"/>
    <col min="4" max="4" width="4.5546875" style="4" customWidth="1"/>
    <col min="5" max="5" width="10.5546875" style="4" customWidth="1"/>
    <col min="6" max="6" width="9.88671875" style="4" customWidth="1"/>
    <col min="7" max="7" width="12.6640625" style="4" customWidth="1"/>
    <col min="8" max="16384" width="9.109375" style="4"/>
  </cols>
  <sheetData>
    <row r="1" spans="1:7" ht="15.6" x14ac:dyDescent="0.25">
      <c r="A1" s="228" t="s">
        <v>6</v>
      </c>
      <c r="B1" s="228"/>
      <c r="C1" s="229"/>
      <c r="D1" s="228"/>
      <c r="E1" s="228"/>
      <c r="F1" s="228"/>
      <c r="G1" s="228"/>
    </row>
    <row r="2" spans="1:7" ht="24.9" customHeight="1" x14ac:dyDescent="0.25">
      <c r="A2" s="68" t="s">
        <v>41</v>
      </c>
      <c r="B2" s="67"/>
      <c r="C2" s="230"/>
      <c r="D2" s="230"/>
      <c r="E2" s="230"/>
      <c r="F2" s="230"/>
      <c r="G2" s="231"/>
    </row>
    <row r="3" spans="1:7" ht="24.9" hidden="1" customHeight="1" x14ac:dyDescent="0.25">
      <c r="A3" s="68" t="s">
        <v>7</v>
      </c>
      <c r="B3" s="67"/>
      <c r="C3" s="230"/>
      <c r="D3" s="230"/>
      <c r="E3" s="230"/>
      <c r="F3" s="230"/>
      <c r="G3" s="231"/>
    </row>
    <row r="4" spans="1:7" ht="24.9" hidden="1" customHeight="1" x14ac:dyDescent="0.25">
      <c r="A4" s="68" t="s">
        <v>8</v>
      </c>
      <c r="B4" s="67"/>
      <c r="C4" s="230"/>
      <c r="D4" s="230"/>
      <c r="E4" s="230"/>
      <c r="F4" s="230"/>
      <c r="G4" s="231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7"/>
  <sheetViews>
    <sheetView workbookViewId="0">
      <selection activeCell="F12" sqref="F12"/>
    </sheetView>
  </sheetViews>
  <sheetFormatPr defaultRowHeight="13.2" outlineLevelRow="1" x14ac:dyDescent="0.25"/>
  <cols>
    <col min="1" max="1" width="4.33203125" customWidth="1"/>
    <col min="2" max="2" width="14.44140625" style="83" customWidth="1"/>
    <col min="3" max="3" width="38.33203125" style="83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46" t="s">
        <v>6</v>
      </c>
      <c r="B1" s="246"/>
      <c r="C1" s="246"/>
      <c r="D1" s="246"/>
      <c r="E1" s="246"/>
      <c r="F1" s="246"/>
      <c r="G1" s="246"/>
      <c r="AE1" t="s">
        <v>67</v>
      </c>
    </row>
    <row r="2" spans="1:60" ht="25.05" customHeight="1" x14ac:dyDescent="0.25">
      <c r="A2" s="132" t="s">
        <v>66</v>
      </c>
      <c r="B2" s="130"/>
      <c r="C2" s="247" t="s">
        <v>46</v>
      </c>
      <c r="D2" s="248"/>
      <c r="E2" s="248"/>
      <c r="F2" s="248"/>
      <c r="G2" s="249"/>
      <c r="AE2" t="s">
        <v>68</v>
      </c>
    </row>
    <row r="3" spans="1:60" ht="25.05" customHeight="1" x14ac:dyDescent="0.25">
      <c r="A3" s="133" t="s">
        <v>7</v>
      </c>
      <c r="B3" s="131"/>
      <c r="C3" s="250" t="s">
        <v>43</v>
      </c>
      <c r="D3" s="251"/>
      <c r="E3" s="251"/>
      <c r="F3" s="251"/>
      <c r="G3" s="252"/>
      <c r="AE3" t="s">
        <v>69</v>
      </c>
    </row>
    <row r="4" spans="1:60" ht="25.05" hidden="1" customHeight="1" x14ac:dyDescent="0.25">
      <c r="A4" s="133" t="s">
        <v>8</v>
      </c>
      <c r="B4" s="131"/>
      <c r="C4" s="250"/>
      <c r="D4" s="251"/>
      <c r="E4" s="251"/>
      <c r="F4" s="251"/>
      <c r="G4" s="252"/>
      <c r="AE4" t="s">
        <v>70</v>
      </c>
    </row>
    <row r="5" spans="1:60" hidden="1" x14ac:dyDescent="0.25">
      <c r="A5" s="134" t="s">
        <v>71</v>
      </c>
      <c r="B5" s="135"/>
      <c r="C5" s="135"/>
      <c r="D5" s="136"/>
      <c r="E5" s="136"/>
      <c r="F5" s="136"/>
      <c r="G5" s="137"/>
      <c r="AE5" t="s">
        <v>72</v>
      </c>
    </row>
    <row r="7" spans="1:60" ht="39.6" x14ac:dyDescent="0.25">
      <c r="A7" s="143" t="s">
        <v>73</v>
      </c>
      <c r="B7" s="144" t="s">
        <v>74</v>
      </c>
      <c r="C7" s="144" t="s">
        <v>75</v>
      </c>
      <c r="D7" s="143" t="s">
        <v>76</v>
      </c>
      <c r="E7" s="143" t="s">
        <v>77</v>
      </c>
      <c r="F7" s="138" t="s">
        <v>78</v>
      </c>
      <c r="G7" s="156" t="s">
        <v>28</v>
      </c>
      <c r="H7" s="157" t="s">
        <v>29</v>
      </c>
      <c r="I7" s="157" t="s">
        <v>79</v>
      </c>
      <c r="J7" s="157" t="s">
        <v>30</v>
      </c>
      <c r="K7" s="157" t="s">
        <v>80</v>
      </c>
      <c r="L7" s="157" t="s">
        <v>81</v>
      </c>
      <c r="M7" s="157" t="s">
        <v>82</v>
      </c>
      <c r="N7" s="157" t="s">
        <v>83</v>
      </c>
      <c r="O7" s="157" t="s">
        <v>84</v>
      </c>
      <c r="P7" s="157" t="s">
        <v>85</v>
      </c>
      <c r="Q7" s="157" t="s">
        <v>86</v>
      </c>
      <c r="R7" s="157" t="s">
        <v>87</v>
      </c>
      <c r="S7" s="157" t="s">
        <v>88</v>
      </c>
      <c r="T7" s="157" t="s">
        <v>89</v>
      </c>
      <c r="U7" s="146" t="s">
        <v>90</v>
      </c>
    </row>
    <row r="8" spans="1:60" x14ac:dyDescent="0.25">
      <c r="A8" s="158" t="s">
        <v>91</v>
      </c>
      <c r="B8" s="159" t="s">
        <v>52</v>
      </c>
      <c r="C8" s="160" t="s">
        <v>53</v>
      </c>
      <c r="D8" s="145"/>
      <c r="E8" s="161"/>
      <c r="F8" s="162"/>
      <c r="G8" s="162">
        <f>SUMIF(AE9:AE16,"&lt;&gt;NOR",G9:G16)</f>
        <v>0</v>
      </c>
      <c r="H8" s="162"/>
      <c r="I8" s="162">
        <f>SUM(I9:I16)</f>
        <v>0</v>
      </c>
      <c r="J8" s="162"/>
      <c r="K8" s="162">
        <f>SUM(K9:K16)</f>
        <v>0</v>
      </c>
      <c r="L8" s="162"/>
      <c r="M8" s="162">
        <f>SUM(M9:M16)</f>
        <v>0</v>
      </c>
      <c r="N8" s="145"/>
      <c r="O8" s="145">
        <f>SUM(O9:O16)</f>
        <v>2.6859999999999998E-2</v>
      </c>
      <c r="P8" s="145"/>
      <c r="Q8" s="145">
        <f>SUM(Q9:Q16)</f>
        <v>0</v>
      </c>
      <c r="R8" s="145"/>
      <c r="S8" s="145"/>
      <c r="T8" s="158"/>
      <c r="U8" s="145">
        <f>SUM(U9:U16)</f>
        <v>25.25</v>
      </c>
      <c r="AE8" t="s">
        <v>92</v>
      </c>
    </row>
    <row r="9" spans="1:60" outlineLevel="1" x14ac:dyDescent="0.25">
      <c r="A9" s="140">
        <v>1</v>
      </c>
      <c r="B9" s="140" t="s">
        <v>93</v>
      </c>
      <c r="C9" s="173" t="s">
        <v>94</v>
      </c>
      <c r="D9" s="147" t="s">
        <v>95</v>
      </c>
      <c r="E9" s="151">
        <v>43</v>
      </c>
      <c r="F9" s="153">
        <f t="shared" ref="F9:F16" si="0">H9+J9</f>
        <v>0</v>
      </c>
      <c r="G9" s="154">
        <f t="shared" ref="G9:G16" si="1">ROUND(E9*F9,2)</f>
        <v>0</v>
      </c>
      <c r="H9" s="154"/>
      <c r="I9" s="154">
        <f t="shared" ref="I9:I16" si="2">ROUND(E9*H9,2)</f>
        <v>0</v>
      </c>
      <c r="J9" s="154"/>
      <c r="K9" s="154">
        <f t="shared" ref="K9:K16" si="3">ROUND(E9*J9,2)</f>
        <v>0</v>
      </c>
      <c r="L9" s="154">
        <v>0</v>
      </c>
      <c r="M9" s="154">
        <f t="shared" ref="M9:M16" si="4">G9*(1+L9/100)</f>
        <v>0</v>
      </c>
      <c r="N9" s="147">
        <v>2.0000000000000001E-4</v>
      </c>
      <c r="O9" s="147">
        <f t="shared" ref="O9:O16" si="5">ROUND(E9*N9,5)</f>
        <v>8.6E-3</v>
      </c>
      <c r="P9" s="147">
        <v>0</v>
      </c>
      <c r="Q9" s="147">
        <f t="shared" ref="Q9:Q16" si="6">ROUND(E9*P9,5)</f>
        <v>0</v>
      </c>
      <c r="R9" s="147"/>
      <c r="S9" s="147"/>
      <c r="T9" s="148">
        <v>0</v>
      </c>
      <c r="U9" s="147">
        <f t="shared" ref="U9:U16" si="7">ROUND(E9*T9,2)</f>
        <v>0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96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5">
      <c r="A10" s="140">
        <v>2</v>
      </c>
      <c r="B10" s="140" t="s">
        <v>97</v>
      </c>
      <c r="C10" s="173" t="s">
        <v>98</v>
      </c>
      <c r="D10" s="147" t="s">
        <v>95</v>
      </c>
      <c r="E10" s="151">
        <v>38</v>
      </c>
      <c r="F10" s="153">
        <f t="shared" si="0"/>
        <v>0</v>
      </c>
      <c r="G10" s="154">
        <f t="shared" si="1"/>
        <v>0</v>
      </c>
      <c r="H10" s="154"/>
      <c r="I10" s="154">
        <f t="shared" si="2"/>
        <v>0</v>
      </c>
      <c r="J10" s="154"/>
      <c r="K10" s="154">
        <f t="shared" si="3"/>
        <v>0</v>
      </c>
      <c r="L10" s="154">
        <v>0</v>
      </c>
      <c r="M10" s="154">
        <f t="shared" si="4"/>
        <v>0</v>
      </c>
      <c r="N10" s="147">
        <v>2.2000000000000001E-4</v>
      </c>
      <c r="O10" s="147">
        <f t="shared" si="5"/>
        <v>8.3599999999999994E-3</v>
      </c>
      <c r="P10" s="147">
        <v>0</v>
      </c>
      <c r="Q10" s="147">
        <f t="shared" si="6"/>
        <v>0</v>
      </c>
      <c r="R10" s="147"/>
      <c r="S10" s="147"/>
      <c r="T10" s="148">
        <v>8.2000000000000003E-2</v>
      </c>
      <c r="U10" s="147">
        <f t="shared" si="7"/>
        <v>3.12</v>
      </c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99</v>
      </c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5">
      <c r="A11" s="140">
        <v>3</v>
      </c>
      <c r="B11" s="140" t="s">
        <v>100</v>
      </c>
      <c r="C11" s="173" t="s">
        <v>101</v>
      </c>
      <c r="D11" s="147" t="s">
        <v>95</v>
      </c>
      <c r="E11" s="151">
        <v>5</v>
      </c>
      <c r="F11" s="153">
        <v>0</v>
      </c>
      <c r="G11" s="154">
        <f t="shared" si="1"/>
        <v>0</v>
      </c>
      <c r="H11" s="154"/>
      <c r="I11" s="154">
        <f t="shared" si="2"/>
        <v>0</v>
      </c>
      <c r="J11" s="154"/>
      <c r="K11" s="154">
        <f t="shared" si="3"/>
        <v>0</v>
      </c>
      <c r="L11" s="154">
        <v>0</v>
      </c>
      <c r="M11" s="154">
        <f t="shared" si="4"/>
        <v>0</v>
      </c>
      <c r="N11" s="147">
        <v>2.5999999999999998E-4</v>
      </c>
      <c r="O11" s="147">
        <f t="shared" si="5"/>
        <v>1.2999999999999999E-3</v>
      </c>
      <c r="P11" s="147">
        <v>0</v>
      </c>
      <c r="Q11" s="147">
        <f t="shared" si="6"/>
        <v>0</v>
      </c>
      <c r="R11" s="147"/>
      <c r="S11" s="147"/>
      <c r="T11" s="148">
        <v>8.2000000000000003E-2</v>
      </c>
      <c r="U11" s="147">
        <f t="shared" si="7"/>
        <v>0.41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99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5">
      <c r="A12" s="140">
        <v>4</v>
      </c>
      <c r="B12" s="140" t="s">
        <v>102</v>
      </c>
      <c r="C12" s="173" t="s">
        <v>103</v>
      </c>
      <c r="D12" s="147" t="s">
        <v>95</v>
      </c>
      <c r="E12" s="151">
        <v>43</v>
      </c>
      <c r="F12" s="153">
        <f t="shared" si="0"/>
        <v>0</v>
      </c>
      <c r="G12" s="154">
        <f t="shared" si="1"/>
        <v>0</v>
      </c>
      <c r="H12" s="154"/>
      <c r="I12" s="154">
        <f t="shared" si="2"/>
        <v>0</v>
      </c>
      <c r="J12" s="154"/>
      <c r="K12" s="154">
        <f t="shared" si="3"/>
        <v>0</v>
      </c>
      <c r="L12" s="154">
        <v>0</v>
      </c>
      <c r="M12" s="154">
        <f t="shared" si="4"/>
        <v>0</v>
      </c>
      <c r="N12" s="147">
        <v>2.0000000000000001E-4</v>
      </c>
      <c r="O12" s="147">
        <f t="shared" si="5"/>
        <v>8.6E-3</v>
      </c>
      <c r="P12" s="147">
        <v>0</v>
      </c>
      <c r="Q12" s="147">
        <f t="shared" si="6"/>
        <v>0</v>
      </c>
      <c r="R12" s="147"/>
      <c r="S12" s="147"/>
      <c r="T12" s="148">
        <v>0.17499999999999999</v>
      </c>
      <c r="U12" s="147">
        <f t="shared" si="7"/>
        <v>7.53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99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5">
      <c r="A13" s="140">
        <v>5</v>
      </c>
      <c r="B13" s="140" t="s">
        <v>104</v>
      </c>
      <c r="C13" s="173" t="s">
        <v>105</v>
      </c>
      <c r="D13" s="147" t="s">
        <v>95</v>
      </c>
      <c r="E13" s="151">
        <v>38</v>
      </c>
      <c r="F13" s="153">
        <f t="shared" si="0"/>
        <v>0</v>
      </c>
      <c r="G13" s="154">
        <f t="shared" si="1"/>
        <v>0</v>
      </c>
      <c r="H13" s="154"/>
      <c r="I13" s="154">
        <f t="shared" si="2"/>
        <v>0</v>
      </c>
      <c r="J13" s="154"/>
      <c r="K13" s="154">
        <f t="shared" si="3"/>
        <v>0</v>
      </c>
      <c r="L13" s="154">
        <v>0</v>
      </c>
      <c r="M13" s="154">
        <f t="shared" si="4"/>
        <v>0</v>
      </c>
      <c r="N13" s="147">
        <v>0</v>
      </c>
      <c r="O13" s="147">
        <f t="shared" si="5"/>
        <v>0</v>
      </c>
      <c r="P13" s="147">
        <v>0</v>
      </c>
      <c r="Q13" s="147">
        <f t="shared" si="6"/>
        <v>0</v>
      </c>
      <c r="R13" s="147"/>
      <c r="S13" s="147"/>
      <c r="T13" s="148">
        <v>0.16500000000000001</v>
      </c>
      <c r="U13" s="147">
        <f t="shared" si="7"/>
        <v>6.27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99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5">
      <c r="A14" s="140">
        <v>6</v>
      </c>
      <c r="B14" s="140" t="s">
        <v>106</v>
      </c>
      <c r="C14" s="173" t="s">
        <v>107</v>
      </c>
      <c r="D14" s="147" t="s">
        <v>95</v>
      </c>
      <c r="E14" s="151">
        <v>48</v>
      </c>
      <c r="F14" s="153">
        <f t="shared" si="0"/>
        <v>0</v>
      </c>
      <c r="G14" s="154">
        <f t="shared" si="1"/>
        <v>0</v>
      </c>
      <c r="H14" s="154"/>
      <c r="I14" s="154">
        <f t="shared" si="2"/>
        <v>0</v>
      </c>
      <c r="J14" s="154"/>
      <c r="K14" s="154">
        <f t="shared" si="3"/>
        <v>0</v>
      </c>
      <c r="L14" s="154">
        <v>0</v>
      </c>
      <c r="M14" s="154">
        <f t="shared" si="4"/>
        <v>0</v>
      </c>
      <c r="N14" s="147">
        <v>0</v>
      </c>
      <c r="O14" s="147">
        <f t="shared" si="5"/>
        <v>0</v>
      </c>
      <c r="P14" s="147">
        <v>0</v>
      </c>
      <c r="Q14" s="147">
        <f t="shared" si="6"/>
        <v>0</v>
      </c>
      <c r="R14" s="147"/>
      <c r="S14" s="147"/>
      <c r="T14" s="148">
        <v>0.16500000000000001</v>
      </c>
      <c r="U14" s="147">
        <f t="shared" si="7"/>
        <v>7.92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99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5">
      <c r="A15" s="140">
        <v>7</v>
      </c>
      <c r="B15" s="140" t="s">
        <v>108</v>
      </c>
      <c r="C15" s="173" t="s">
        <v>109</v>
      </c>
      <c r="D15" s="147" t="s">
        <v>0</v>
      </c>
      <c r="E15" s="151">
        <v>861.63</v>
      </c>
      <c r="F15" s="153"/>
      <c r="G15" s="154">
        <f t="shared" si="1"/>
        <v>0</v>
      </c>
      <c r="H15" s="154"/>
      <c r="I15" s="154">
        <f t="shared" si="2"/>
        <v>0</v>
      </c>
      <c r="J15" s="154"/>
      <c r="K15" s="154">
        <f t="shared" si="3"/>
        <v>0</v>
      </c>
      <c r="L15" s="154">
        <v>0</v>
      </c>
      <c r="M15" s="154">
        <f t="shared" si="4"/>
        <v>0</v>
      </c>
      <c r="N15" s="147">
        <v>0</v>
      </c>
      <c r="O15" s="147">
        <f t="shared" si="5"/>
        <v>0</v>
      </c>
      <c r="P15" s="147">
        <v>0</v>
      </c>
      <c r="Q15" s="147">
        <f t="shared" si="6"/>
        <v>0</v>
      </c>
      <c r="R15" s="147"/>
      <c r="S15" s="147"/>
      <c r="T15" s="148">
        <v>0</v>
      </c>
      <c r="U15" s="147">
        <f t="shared" si="7"/>
        <v>0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99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5">
      <c r="A16" s="140">
        <v>8</v>
      </c>
      <c r="B16" s="140" t="s">
        <v>110</v>
      </c>
      <c r="C16" s="173" t="s">
        <v>111</v>
      </c>
      <c r="D16" s="147" t="s">
        <v>0</v>
      </c>
      <c r="E16" s="151">
        <v>861.63</v>
      </c>
      <c r="F16" s="153">
        <f t="shared" si="0"/>
        <v>0</v>
      </c>
      <c r="G16" s="154">
        <f t="shared" si="1"/>
        <v>0</v>
      </c>
      <c r="H16" s="154"/>
      <c r="I16" s="154">
        <f t="shared" si="2"/>
        <v>0</v>
      </c>
      <c r="J16" s="154"/>
      <c r="K16" s="154">
        <f t="shared" si="3"/>
        <v>0</v>
      </c>
      <c r="L16" s="154">
        <v>0</v>
      </c>
      <c r="M16" s="154">
        <f t="shared" si="4"/>
        <v>0</v>
      </c>
      <c r="N16" s="147">
        <v>0</v>
      </c>
      <c r="O16" s="147">
        <f t="shared" si="5"/>
        <v>0</v>
      </c>
      <c r="P16" s="147">
        <v>0</v>
      </c>
      <c r="Q16" s="147">
        <f t="shared" si="6"/>
        <v>0</v>
      </c>
      <c r="R16" s="147"/>
      <c r="S16" s="147"/>
      <c r="T16" s="148">
        <v>0</v>
      </c>
      <c r="U16" s="147">
        <f t="shared" si="7"/>
        <v>0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99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x14ac:dyDescent="0.25">
      <c r="A17" s="141" t="s">
        <v>91</v>
      </c>
      <c r="B17" s="141" t="s">
        <v>54</v>
      </c>
      <c r="C17" s="174" t="s">
        <v>55</v>
      </c>
      <c r="D17" s="149"/>
      <c r="E17" s="152"/>
      <c r="F17" s="155"/>
      <c r="G17" s="155">
        <f>SUMIF(AE18:AE32,"&lt;&gt;NOR",G18:G32)</f>
        <v>0</v>
      </c>
      <c r="H17" s="155"/>
      <c r="I17" s="155">
        <f>SUM(I18:I32)</f>
        <v>0</v>
      </c>
      <c r="J17" s="155"/>
      <c r="K17" s="155">
        <f>SUM(K18:K32)</f>
        <v>0</v>
      </c>
      <c r="L17" s="155"/>
      <c r="M17" s="155">
        <f>SUM(M18:M32)</f>
        <v>0</v>
      </c>
      <c r="N17" s="149"/>
      <c r="O17" s="149">
        <f>SUM(O18:O32)</f>
        <v>0.80970999999999993</v>
      </c>
      <c r="P17" s="149"/>
      <c r="Q17" s="149">
        <f>SUM(Q18:Q32)</f>
        <v>2.5704000000000002</v>
      </c>
      <c r="R17" s="149"/>
      <c r="S17" s="149"/>
      <c r="T17" s="150"/>
      <c r="U17" s="149">
        <f>SUM(U18:U32)</f>
        <v>29.259999999999998</v>
      </c>
      <c r="AE17" t="s">
        <v>92</v>
      </c>
    </row>
    <row r="18" spans="1:60" ht="20.399999999999999" outlineLevel="1" x14ac:dyDescent="0.25">
      <c r="A18" s="140">
        <v>9</v>
      </c>
      <c r="B18" s="140" t="s">
        <v>112</v>
      </c>
      <c r="C18" s="173" t="s">
        <v>113</v>
      </c>
      <c r="D18" s="147" t="s">
        <v>114</v>
      </c>
      <c r="E18" s="151">
        <v>68</v>
      </c>
      <c r="F18" s="153">
        <f t="shared" ref="F18:F32" si="8">H18+J18</f>
        <v>0</v>
      </c>
      <c r="G18" s="154">
        <f t="shared" ref="G18:G32" si="9">ROUND(E18*F18,2)</f>
        <v>0</v>
      </c>
      <c r="H18" s="154"/>
      <c r="I18" s="154">
        <f t="shared" ref="I18:I32" si="10">ROUND(E18*H18,2)</f>
        <v>0</v>
      </c>
      <c r="J18" s="154"/>
      <c r="K18" s="154">
        <f t="shared" ref="K18:K32" si="11">ROUND(E18*J18,2)</f>
        <v>0</v>
      </c>
      <c r="L18" s="154">
        <v>0</v>
      </c>
      <c r="M18" s="154">
        <f t="shared" ref="M18:M32" si="12">G18*(1+L18/100)</f>
        <v>0</v>
      </c>
      <c r="N18" s="147">
        <v>0</v>
      </c>
      <c r="O18" s="147">
        <f t="shared" ref="O18:O32" si="13">ROUND(E18*N18,5)</f>
        <v>0</v>
      </c>
      <c r="P18" s="147">
        <v>2.3800000000000002E-2</v>
      </c>
      <c r="Q18" s="147">
        <f t="shared" ref="Q18:Q32" si="14">ROUND(E18*P18,5)</f>
        <v>1.6184000000000001</v>
      </c>
      <c r="R18" s="147"/>
      <c r="S18" s="147"/>
      <c r="T18" s="148">
        <v>8.2000000000000003E-2</v>
      </c>
      <c r="U18" s="147">
        <f t="shared" ref="U18:U32" si="15">ROUND(E18*T18,2)</f>
        <v>5.58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99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5">
      <c r="A19" s="140">
        <v>10</v>
      </c>
      <c r="B19" s="140" t="s">
        <v>112</v>
      </c>
      <c r="C19" s="173" t="s">
        <v>115</v>
      </c>
      <c r="D19" s="147" t="s">
        <v>114</v>
      </c>
      <c r="E19" s="151">
        <v>40</v>
      </c>
      <c r="F19" s="153">
        <f t="shared" si="8"/>
        <v>0</v>
      </c>
      <c r="G19" s="154">
        <f t="shared" si="9"/>
        <v>0</v>
      </c>
      <c r="H19" s="154"/>
      <c r="I19" s="154">
        <f t="shared" si="10"/>
        <v>0</v>
      </c>
      <c r="J19" s="154"/>
      <c r="K19" s="154">
        <f t="shared" si="11"/>
        <v>0</v>
      </c>
      <c r="L19" s="154">
        <v>0</v>
      </c>
      <c r="M19" s="154">
        <f t="shared" si="12"/>
        <v>0</v>
      </c>
      <c r="N19" s="147">
        <v>0</v>
      </c>
      <c r="O19" s="147">
        <f t="shared" si="13"/>
        <v>0</v>
      </c>
      <c r="P19" s="147">
        <v>2.3800000000000002E-2</v>
      </c>
      <c r="Q19" s="147">
        <f t="shared" si="14"/>
        <v>0.95199999999999996</v>
      </c>
      <c r="R19" s="147"/>
      <c r="S19" s="147"/>
      <c r="T19" s="148">
        <v>8.2000000000000003E-2</v>
      </c>
      <c r="U19" s="147">
        <f t="shared" si="15"/>
        <v>3.28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99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ht="20.399999999999999" outlineLevel="1" x14ac:dyDescent="0.25">
      <c r="A20" s="140">
        <v>11</v>
      </c>
      <c r="B20" s="140" t="s">
        <v>116</v>
      </c>
      <c r="C20" s="173" t="s">
        <v>117</v>
      </c>
      <c r="D20" s="147" t="s">
        <v>114</v>
      </c>
      <c r="E20" s="151">
        <v>10</v>
      </c>
      <c r="F20" s="153">
        <f t="shared" si="8"/>
        <v>0</v>
      </c>
      <c r="G20" s="154">
        <f t="shared" si="9"/>
        <v>0</v>
      </c>
      <c r="H20" s="154"/>
      <c r="I20" s="154">
        <f t="shared" si="10"/>
        <v>0</v>
      </c>
      <c r="J20" s="154"/>
      <c r="K20" s="154">
        <f t="shared" si="11"/>
        <v>0</v>
      </c>
      <c r="L20" s="154">
        <v>0</v>
      </c>
      <c r="M20" s="154">
        <f t="shared" si="12"/>
        <v>0</v>
      </c>
      <c r="N20" s="147">
        <v>0</v>
      </c>
      <c r="O20" s="147">
        <f t="shared" si="13"/>
        <v>0</v>
      </c>
      <c r="P20" s="147">
        <v>0</v>
      </c>
      <c r="Q20" s="147">
        <f t="shared" si="14"/>
        <v>0</v>
      </c>
      <c r="R20" s="147"/>
      <c r="S20" s="147"/>
      <c r="T20" s="148">
        <v>5.1999999999999998E-2</v>
      </c>
      <c r="U20" s="147">
        <f t="shared" si="15"/>
        <v>0.52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99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ht="20.399999999999999" outlineLevel="1" x14ac:dyDescent="0.25">
      <c r="A21" s="140">
        <v>12</v>
      </c>
      <c r="B21" s="140" t="s">
        <v>116</v>
      </c>
      <c r="C21" s="173" t="s">
        <v>118</v>
      </c>
      <c r="D21" s="147" t="s">
        <v>114</v>
      </c>
      <c r="E21" s="151">
        <v>10</v>
      </c>
      <c r="F21" s="153">
        <f t="shared" si="8"/>
        <v>0</v>
      </c>
      <c r="G21" s="154">
        <f t="shared" si="9"/>
        <v>0</v>
      </c>
      <c r="H21" s="154"/>
      <c r="I21" s="154">
        <f t="shared" si="10"/>
        <v>0</v>
      </c>
      <c r="J21" s="154"/>
      <c r="K21" s="154">
        <f t="shared" si="11"/>
        <v>0</v>
      </c>
      <c r="L21" s="154">
        <v>0</v>
      </c>
      <c r="M21" s="154">
        <f t="shared" si="12"/>
        <v>0</v>
      </c>
      <c r="N21" s="147">
        <v>0</v>
      </c>
      <c r="O21" s="147">
        <f t="shared" si="13"/>
        <v>0</v>
      </c>
      <c r="P21" s="147">
        <v>0</v>
      </c>
      <c r="Q21" s="147">
        <f t="shared" si="14"/>
        <v>0</v>
      </c>
      <c r="R21" s="147"/>
      <c r="S21" s="147"/>
      <c r="T21" s="148">
        <v>5.1999999999999998E-2</v>
      </c>
      <c r="U21" s="147">
        <f t="shared" si="15"/>
        <v>0.52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99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ht="20.399999999999999" outlineLevel="1" x14ac:dyDescent="0.25">
      <c r="A22" s="140">
        <v>13</v>
      </c>
      <c r="B22" s="140" t="s">
        <v>119</v>
      </c>
      <c r="C22" s="173" t="s">
        <v>120</v>
      </c>
      <c r="D22" s="147" t="s">
        <v>95</v>
      </c>
      <c r="E22" s="151">
        <v>8</v>
      </c>
      <c r="F22" s="153">
        <f t="shared" si="8"/>
        <v>0</v>
      </c>
      <c r="G22" s="154">
        <f t="shared" si="9"/>
        <v>0</v>
      </c>
      <c r="H22" s="154"/>
      <c r="I22" s="154">
        <f t="shared" si="10"/>
        <v>0</v>
      </c>
      <c r="J22" s="154"/>
      <c r="K22" s="154">
        <f t="shared" si="11"/>
        <v>0</v>
      </c>
      <c r="L22" s="154">
        <v>0</v>
      </c>
      <c r="M22" s="154">
        <f t="shared" si="12"/>
        <v>0</v>
      </c>
      <c r="N22" s="147">
        <v>1.9599999999999999E-2</v>
      </c>
      <c r="O22" s="147">
        <f t="shared" si="13"/>
        <v>0.15679999999999999</v>
      </c>
      <c r="P22" s="147">
        <v>0</v>
      </c>
      <c r="Q22" s="147">
        <f t="shared" si="14"/>
        <v>0</v>
      </c>
      <c r="R22" s="147"/>
      <c r="S22" s="147"/>
      <c r="T22" s="148">
        <v>0</v>
      </c>
      <c r="U22" s="147">
        <f t="shared" si="15"/>
        <v>0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96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ht="20.399999999999999" outlineLevel="1" x14ac:dyDescent="0.25">
      <c r="A23" s="140">
        <v>14</v>
      </c>
      <c r="B23" s="140" t="s">
        <v>121</v>
      </c>
      <c r="C23" s="173" t="s">
        <v>122</v>
      </c>
      <c r="D23" s="147" t="s">
        <v>95</v>
      </c>
      <c r="E23" s="151">
        <v>5</v>
      </c>
      <c r="F23" s="153">
        <f t="shared" si="8"/>
        <v>0</v>
      </c>
      <c r="G23" s="154">
        <f t="shared" si="9"/>
        <v>0</v>
      </c>
      <c r="H23" s="154"/>
      <c r="I23" s="154">
        <f t="shared" si="10"/>
        <v>0</v>
      </c>
      <c r="J23" s="154"/>
      <c r="K23" s="154">
        <f t="shared" si="11"/>
        <v>0</v>
      </c>
      <c r="L23" s="154">
        <v>0</v>
      </c>
      <c r="M23" s="154">
        <f t="shared" si="12"/>
        <v>0</v>
      </c>
      <c r="N23" s="147">
        <v>1.9599999999999999E-2</v>
      </c>
      <c r="O23" s="147">
        <f t="shared" si="13"/>
        <v>9.8000000000000004E-2</v>
      </c>
      <c r="P23" s="147">
        <v>0</v>
      </c>
      <c r="Q23" s="147">
        <f t="shared" si="14"/>
        <v>0</v>
      </c>
      <c r="R23" s="147"/>
      <c r="S23" s="147"/>
      <c r="T23" s="148">
        <v>0</v>
      </c>
      <c r="U23" s="147">
        <f t="shared" si="15"/>
        <v>0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96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ht="20.399999999999999" outlineLevel="1" x14ac:dyDescent="0.25">
      <c r="A24" s="140">
        <v>15</v>
      </c>
      <c r="B24" s="140" t="s">
        <v>123</v>
      </c>
      <c r="C24" s="173" t="s">
        <v>124</v>
      </c>
      <c r="D24" s="147" t="s">
        <v>95</v>
      </c>
      <c r="E24" s="151">
        <v>1</v>
      </c>
      <c r="F24" s="153">
        <f t="shared" si="8"/>
        <v>0</v>
      </c>
      <c r="G24" s="154">
        <f t="shared" si="9"/>
        <v>0</v>
      </c>
      <c r="H24" s="154"/>
      <c r="I24" s="154">
        <f t="shared" si="10"/>
        <v>0</v>
      </c>
      <c r="J24" s="154"/>
      <c r="K24" s="154">
        <f t="shared" si="11"/>
        <v>0</v>
      </c>
      <c r="L24" s="154">
        <v>0</v>
      </c>
      <c r="M24" s="154">
        <f t="shared" si="12"/>
        <v>0</v>
      </c>
      <c r="N24" s="147">
        <v>1.9599999999999999E-2</v>
      </c>
      <c r="O24" s="147">
        <f t="shared" si="13"/>
        <v>1.9599999999999999E-2</v>
      </c>
      <c r="P24" s="147">
        <v>0</v>
      </c>
      <c r="Q24" s="147">
        <f t="shared" si="14"/>
        <v>0</v>
      </c>
      <c r="R24" s="147"/>
      <c r="S24" s="147"/>
      <c r="T24" s="148">
        <v>0</v>
      </c>
      <c r="U24" s="147">
        <f t="shared" si="15"/>
        <v>0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96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5">
      <c r="A25" s="140">
        <v>16</v>
      </c>
      <c r="B25" s="140" t="s">
        <v>125</v>
      </c>
      <c r="C25" s="173" t="s">
        <v>126</v>
      </c>
      <c r="D25" s="147" t="s">
        <v>95</v>
      </c>
      <c r="E25" s="151">
        <v>16</v>
      </c>
      <c r="F25" s="153">
        <f t="shared" si="8"/>
        <v>0</v>
      </c>
      <c r="G25" s="154">
        <f t="shared" si="9"/>
        <v>0</v>
      </c>
      <c r="H25" s="154"/>
      <c r="I25" s="154">
        <f t="shared" si="10"/>
        <v>0</v>
      </c>
      <c r="J25" s="154"/>
      <c r="K25" s="154">
        <f t="shared" si="11"/>
        <v>0</v>
      </c>
      <c r="L25" s="154">
        <v>0</v>
      </c>
      <c r="M25" s="154">
        <f t="shared" si="12"/>
        <v>0</v>
      </c>
      <c r="N25" s="147">
        <v>1.9599999999999999E-2</v>
      </c>
      <c r="O25" s="147">
        <f t="shared" si="13"/>
        <v>0.31359999999999999</v>
      </c>
      <c r="P25" s="147">
        <v>0</v>
      </c>
      <c r="Q25" s="147">
        <f t="shared" si="14"/>
        <v>0</v>
      </c>
      <c r="R25" s="147"/>
      <c r="S25" s="147"/>
      <c r="T25" s="148">
        <v>0</v>
      </c>
      <c r="U25" s="147">
        <f t="shared" si="15"/>
        <v>0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96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5">
      <c r="A26" s="140">
        <v>17</v>
      </c>
      <c r="B26" s="140" t="s">
        <v>127</v>
      </c>
      <c r="C26" s="173" t="s">
        <v>128</v>
      </c>
      <c r="D26" s="147" t="s">
        <v>95</v>
      </c>
      <c r="E26" s="151">
        <v>3</v>
      </c>
      <c r="F26" s="153">
        <f t="shared" si="8"/>
        <v>0</v>
      </c>
      <c r="G26" s="154">
        <f t="shared" si="9"/>
        <v>0</v>
      </c>
      <c r="H26" s="154"/>
      <c r="I26" s="154">
        <f t="shared" si="10"/>
        <v>0</v>
      </c>
      <c r="J26" s="154"/>
      <c r="K26" s="154">
        <f t="shared" si="11"/>
        <v>0</v>
      </c>
      <c r="L26" s="154">
        <v>0</v>
      </c>
      <c r="M26" s="154">
        <f t="shared" si="12"/>
        <v>0</v>
      </c>
      <c r="N26" s="147">
        <v>1.9599999999999999E-2</v>
      </c>
      <c r="O26" s="147">
        <f t="shared" si="13"/>
        <v>5.8799999999999998E-2</v>
      </c>
      <c r="P26" s="147">
        <v>0</v>
      </c>
      <c r="Q26" s="147">
        <f t="shared" si="14"/>
        <v>0</v>
      </c>
      <c r="R26" s="147"/>
      <c r="S26" s="147"/>
      <c r="T26" s="148">
        <v>0</v>
      </c>
      <c r="U26" s="147">
        <f t="shared" si="15"/>
        <v>0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96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5">
      <c r="A27" s="140">
        <v>18</v>
      </c>
      <c r="B27" s="140" t="s">
        <v>129</v>
      </c>
      <c r="C27" s="173" t="s">
        <v>130</v>
      </c>
      <c r="D27" s="147" t="s">
        <v>95</v>
      </c>
      <c r="E27" s="151">
        <v>1</v>
      </c>
      <c r="F27" s="153">
        <f t="shared" si="8"/>
        <v>0</v>
      </c>
      <c r="G27" s="154">
        <f t="shared" si="9"/>
        <v>0</v>
      </c>
      <c r="H27" s="154"/>
      <c r="I27" s="154">
        <f t="shared" si="10"/>
        <v>0</v>
      </c>
      <c r="J27" s="154"/>
      <c r="K27" s="154">
        <f t="shared" si="11"/>
        <v>0</v>
      </c>
      <c r="L27" s="154">
        <v>0</v>
      </c>
      <c r="M27" s="154">
        <f t="shared" si="12"/>
        <v>0</v>
      </c>
      <c r="N27" s="147">
        <v>1.9599999999999999E-2</v>
      </c>
      <c r="O27" s="147">
        <f t="shared" si="13"/>
        <v>1.9599999999999999E-2</v>
      </c>
      <c r="P27" s="147">
        <v>0</v>
      </c>
      <c r="Q27" s="147">
        <f t="shared" si="14"/>
        <v>0</v>
      </c>
      <c r="R27" s="147"/>
      <c r="S27" s="147"/>
      <c r="T27" s="148">
        <v>0</v>
      </c>
      <c r="U27" s="147">
        <f t="shared" si="15"/>
        <v>0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96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5">
      <c r="A28" s="140">
        <v>19</v>
      </c>
      <c r="B28" s="140" t="s">
        <v>131</v>
      </c>
      <c r="C28" s="173" t="s">
        <v>132</v>
      </c>
      <c r="D28" s="147" t="s">
        <v>95</v>
      </c>
      <c r="E28" s="151">
        <v>1</v>
      </c>
      <c r="F28" s="153">
        <f t="shared" si="8"/>
        <v>0</v>
      </c>
      <c r="G28" s="154">
        <f t="shared" si="9"/>
        <v>0</v>
      </c>
      <c r="H28" s="154"/>
      <c r="I28" s="154">
        <f t="shared" si="10"/>
        <v>0</v>
      </c>
      <c r="J28" s="154"/>
      <c r="K28" s="154">
        <f t="shared" si="11"/>
        <v>0</v>
      </c>
      <c r="L28" s="154">
        <v>0</v>
      </c>
      <c r="M28" s="154">
        <f t="shared" si="12"/>
        <v>0</v>
      </c>
      <c r="N28" s="147">
        <v>1.9599999999999999E-2</v>
      </c>
      <c r="O28" s="147">
        <f t="shared" si="13"/>
        <v>1.9599999999999999E-2</v>
      </c>
      <c r="P28" s="147">
        <v>0</v>
      </c>
      <c r="Q28" s="147">
        <f t="shared" si="14"/>
        <v>0</v>
      </c>
      <c r="R28" s="147"/>
      <c r="S28" s="147"/>
      <c r="T28" s="148">
        <v>0</v>
      </c>
      <c r="U28" s="147">
        <f t="shared" si="15"/>
        <v>0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96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ht="20.399999999999999" outlineLevel="1" x14ac:dyDescent="0.25">
      <c r="A29" s="140">
        <v>20</v>
      </c>
      <c r="B29" s="140" t="s">
        <v>133</v>
      </c>
      <c r="C29" s="173" t="s">
        <v>134</v>
      </c>
      <c r="D29" s="147" t="s">
        <v>95</v>
      </c>
      <c r="E29" s="151">
        <v>6</v>
      </c>
      <c r="F29" s="153">
        <f t="shared" si="8"/>
        <v>0</v>
      </c>
      <c r="G29" s="154">
        <f t="shared" si="9"/>
        <v>0</v>
      </c>
      <c r="H29" s="154"/>
      <c r="I29" s="154">
        <f t="shared" si="10"/>
        <v>0</v>
      </c>
      <c r="J29" s="154"/>
      <c r="K29" s="154">
        <f t="shared" si="11"/>
        <v>0</v>
      </c>
      <c r="L29" s="154">
        <v>0</v>
      </c>
      <c r="M29" s="154">
        <f t="shared" si="12"/>
        <v>0</v>
      </c>
      <c r="N29" s="147">
        <v>1.9599999999999999E-2</v>
      </c>
      <c r="O29" s="147">
        <f t="shared" si="13"/>
        <v>0.1176</v>
      </c>
      <c r="P29" s="147">
        <v>0</v>
      </c>
      <c r="Q29" s="147">
        <f t="shared" si="14"/>
        <v>0</v>
      </c>
      <c r="R29" s="147"/>
      <c r="S29" s="147"/>
      <c r="T29" s="148">
        <v>0</v>
      </c>
      <c r="U29" s="147">
        <f t="shared" si="15"/>
        <v>0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96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ht="20.399999999999999" outlineLevel="1" x14ac:dyDescent="0.25">
      <c r="A30" s="140">
        <v>21</v>
      </c>
      <c r="B30" s="140" t="s">
        <v>135</v>
      </c>
      <c r="C30" s="173" t="s">
        <v>136</v>
      </c>
      <c r="D30" s="147" t="s">
        <v>95</v>
      </c>
      <c r="E30" s="151">
        <v>47</v>
      </c>
      <c r="F30" s="153">
        <f t="shared" si="8"/>
        <v>0</v>
      </c>
      <c r="G30" s="154">
        <f t="shared" si="9"/>
        <v>0</v>
      </c>
      <c r="H30" s="154"/>
      <c r="I30" s="154">
        <f t="shared" si="10"/>
        <v>0</v>
      </c>
      <c r="J30" s="154"/>
      <c r="K30" s="154">
        <f t="shared" si="11"/>
        <v>0</v>
      </c>
      <c r="L30" s="154">
        <v>0</v>
      </c>
      <c r="M30" s="154">
        <f t="shared" si="12"/>
        <v>0</v>
      </c>
      <c r="N30" s="147">
        <v>1.2999999999999999E-4</v>
      </c>
      <c r="O30" s="147">
        <f t="shared" si="13"/>
        <v>6.11E-3</v>
      </c>
      <c r="P30" s="147">
        <v>0</v>
      </c>
      <c r="Q30" s="147">
        <f t="shared" si="14"/>
        <v>0</v>
      </c>
      <c r="R30" s="147"/>
      <c r="S30" s="147"/>
      <c r="T30" s="148">
        <v>0.41199999999999998</v>
      </c>
      <c r="U30" s="147">
        <f t="shared" si="15"/>
        <v>19.36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99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5">
      <c r="A31" s="140">
        <v>22</v>
      </c>
      <c r="B31" s="140" t="s">
        <v>137</v>
      </c>
      <c r="C31" s="173" t="s">
        <v>138</v>
      </c>
      <c r="D31" s="147" t="s">
        <v>0</v>
      </c>
      <c r="E31" s="151">
        <v>2466.5149999999999</v>
      </c>
      <c r="F31" s="153">
        <f t="shared" si="8"/>
        <v>0</v>
      </c>
      <c r="G31" s="154">
        <f t="shared" si="9"/>
        <v>0</v>
      </c>
      <c r="H31" s="154"/>
      <c r="I31" s="154">
        <f t="shared" si="10"/>
        <v>0</v>
      </c>
      <c r="J31" s="154"/>
      <c r="K31" s="154">
        <f t="shared" si="11"/>
        <v>0</v>
      </c>
      <c r="L31" s="154">
        <v>0</v>
      </c>
      <c r="M31" s="154">
        <f t="shared" si="12"/>
        <v>0</v>
      </c>
      <c r="N31" s="147">
        <v>0</v>
      </c>
      <c r="O31" s="147">
        <f t="shared" si="13"/>
        <v>0</v>
      </c>
      <c r="P31" s="147">
        <v>0</v>
      </c>
      <c r="Q31" s="147">
        <f t="shared" si="14"/>
        <v>0</v>
      </c>
      <c r="R31" s="147"/>
      <c r="S31" s="147"/>
      <c r="T31" s="148">
        <v>0</v>
      </c>
      <c r="U31" s="147">
        <f t="shared" si="15"/>
        <v>0</v>
      </c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99</v>
      </c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1" x14ac:dyDescent="0.25">
      <c r="A32" s="140">
        <v>23</v>
      </c>
      <c r="B32" s="140" t="s">
        <v>139</v>
      </c>
      <c r="C32" s="173" t="s">
        <v>140</v>
      </c>
      <c r="D32" s="147" t="s">
        <v>0</v>
      </c>
      <c r="E32" s="151">
        <v>2466.5149999999999</v>
      </c>
      <c r="F32" s="153">
        <f t="shared" si="8"/>
        <v>0</v>
      </c>
      <c r="G32" s="154">
        <f t="shared" si="9"/>
        <v>0</v>
      </c>
      <c r="H32" s="154"/>
      <c r="I32" s="154">
        <f t="shared" si="10"/>
        <v>0</v>
      </c>
      <c r="J32" s="154"/>
      <c r="K32" s="154">
        <f t="shared" si="11"/>
        <v>0</v>
      </c>
      <c r="L32" s="154">
        <v>0</v>
      </c>
      <c r="M32" s="154">
        <f t="shared" si="12"/>
        <v>0</v>
      </c>
      <c r="N32" s="147">
        <v>0</v>
      </c>
      <c r="O32" s="147">
        <f t="shared" si="13"/>
        <v>0</v>
      </c>
      <c r="P32" s="147">
        <v>0</v>
      </c>
      <c r="Q32" s="147">
        <f t="shared" si="14"/>
        <v>0</v>
      </c>
      <c r="R32" s="147"/>
      <c r="S32" s="147"/>
      <c r="T32" s="148">
        <v>0</v>
      </c>
      <c r="U32" s="147">
        <f t="shared" si="15"/>
        <v>0</v>
      </c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99</v>
      </c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x14ac:dyDescent="0.25">
      <c r="A33" s="141" t="s">
        <v>91</v>
      </c>
      <c r="B33" s="141" t="s">
        <v>56</v>
      </c>
      <c r="C33" s="174" t="s">
        <v>57</v>
      </c>
      <c r="D33" s="149"/>
      <c r="E33" s="152"/>
      <c r="F33" s="155"/>
      <c r="G33" s="155">
        <f>SUMIF(AE34:AE35,"&lt;&gt;NOR",G34:G35)</f>
        <v>0</v>
      </c>
      <c r="H33" s="155"/>
      <c r="I33" s="155">
        <f>SUM(I34:I35)</f>
        <v>0</v>
      </c>
      <c r="J33" s="155"/>
      <c r="K33" s="155">
        <f>SUM(K34:K35)</f>
        <v>0</v>
      </c>
      <c r="L33" s="155"/>
      <c r="M33" s="155">
        <f>SUM(M34:M35)</f>
        <v>0</v>
      </c>
      <c r="N33" s="149"/>
      <c r="O33" s="149">
        <f>SUM(O34:O35)</f>
        <v>8.5999999999999998E-4</v>
      </c>
      <c r="P33" s="149"/>
      <c r="Q33" s="149">
        <f>SUM(Q34:Q35)</f>
        <v>0</v>
      </c>
      <c r="R33" s="149"/>
      <c r="S33" s="149"/>
      <c r="T33" s="150"/>
      <c r="U33" s="149">
        <f>SUM(U34:U35)</f>
        <v>44.8</v>
      </c>
      <c r="AE33" t="s">
        <v>92</v>
      </c>
    </row>
    <row r="34" spans="1:60" ht="20.399999999999999" outlineLevel="1" x14ac:dyDescent="0.25">
      <c r="A34" s="140">
        <v>24</v>
      </c>
      <c r="B34" s="140" t="s">
        <v>141</v>
      </c>
      <c r="C34" s="173" t="s">
        <v>142</v>
      </c>
      <c r="D34" s="147" t="s">
        <v>114</v>
      </c>
      <c r="E34" s="151">
        <v>26</v>
      </c>
      <c r="F34" s="153">
        <f>H34+J34</f>
        <v>0</v>
      </c>
      <c r="G34" s="154">
        <f>ROUND(E34*F34,2)</f>
        <v>0</v>
      </c>
      <c r="H34" s="154"/>
      <c r="I34" s="154">
        <f>ROUND(E34*H34,2)</f>
        <v>0</v>
      </c>
      <c r="J34" s="154"/>
      <c r="K34" s="154">
        <f>ROUND(E34*J34,2)</f>
        <v>0</v>
      </c>
      <c r="L34" s="154">
        <v>0</v>
      </c>
      <c r="M34" s="154">
        <f>G34*(1+L34/100)</f>
        <v>0</v>
      </c>
      <c r="N34" s="147">
        <v>2.0000000000000002E-5</v>
      </c>
      <c r="O34" s="147">
        <f>ROUND(E34*N34,5)</f>
        <v>5.1999999999999995E-4</v>
      </c>
      <c r="P34" s="147">
        <v>0</v>
      </c>
      <c r="Q34" s="147">
        <f>ROUND(E34*P34,5)</f>
        <v>0</v>
      </c>
      <c r="R34" s="147"/>
      <c r="S34" s="147"/>
      <c r="T34" s="148">
        <v>1.042</v>
      </c>
      <c r="U34" s="147">
        <f>ROUND(E34*T34,2)</f>
        <v>27.09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99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5">
      <c r="A35" s="140">
        <v>25</v>
      </c>
      <c r="B35" s="140" t="s">
        <v>141</v>
      </c>
      <c r="C35" s="173" t="s">
        <v>143</v>
      </c>
      <c r="D35" s="147" t="s">
        <v>114</v>
      </c>
      <c r="E35" s="151">
        <v>17</v>
      </c>
      <c r="F35" s="153">
        <f>H35+J35</f>
        <v>0</v>
      </c>
      <c r="G35" s="154">
        <f>ROUND(E35*F35,2)</f>
        <v>0</v>
      </c>
      <c r="H35" s="154"/>
      <c r="I35" s="154">
        <f>ROUND(E35*H35,2)</f>
        <v>0</v>
      </c>
      <c r="J35" s="154"/>
      <c r="K35" s="154">
        <f>ROUND(E35*J35,2)</f>
        <v>0</v>
      </c>
      <c r="L35" s="154">
        <v>0</v>
      </c>
      <c r="M35" s="154">
        <f>G35*(1+L35/100)</f>
        <v>0</v>
      </c>
      <c r="N35" s="147">
        <v>2.0000000000000002E-5</v>
      </c>
      <c r="O35" s="147">
        <f>ROUND(E35*N35,5)</f>
        <v>3.4000000000000002E-4</v>
      </c>
      <c r="P35" s="147">
        <v>0</v>
      </c>
      <c r="Q35" s="147">
        <f>ROUND(E35*P35,5)</f>
        <v>0</v>
      </c>
      <c r="R35" s="147"/>
      <c r="S35" s="147"/>
      <c r="T35" s="148">
        <v>1.042</v>
      </c>
      <c r="U35" s="147">
        <f>ROUND(E35*T35,2)</f>
        <v>17.71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99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x14ac:dyDescent="0.25">
      <c r="A36" s="141" t="s">
        <v>91</v>
      </c>
      <c r="B36" s="141" t="s">
        <v>58</v>
      </c>
      <c r="C36" s="174" t="s">
        <v>59</v>
      </c>
      <c r="D36" s="149"/>
      <c r="E36" s="152"/>
      <c r="F36" s="155"/>
      <c r="G36" s="155">
        <f>SUMIF(AE37:AE37,"&lt;&gt;NOR",G37:G37)</f>
        <v>0</v>
      </c>
      <c r="H36" s="155"/>
      <c r="I36" s="155">
        <f>SUM(I37:I37)</f>
        <v>0</v>
      </c>
      <c r="J36" s="155"/>
      <c r="K36" s="155">
        <f>SUM(K37:K37)</f>
        <v>0</v>
      </c>
      <c r="L36" s="155"/>
      <c r="M36" s="155">
        <f>SUM(M37:M37)</f>
        <v>0</v>
      </c>
      <c r="N36" s="149"/>
      <c r="O36" s="149">
        <f>SUM(O37:O37)</f>
        <v>6.0000000000000002E-5</v>
      </c>
      <c r="P36" s="149"/>
      <c r="Q36" s="149">
        <f>SUM(Q37:Q37)</f>
        <v>0</v>
      </c>
      <c r="R36" s="149"/>
      <c r="S36" s="149"/>
      <c r="T36" s="150"/>
      <c r="U36" s="149">
        <f>SUM(U37:U37)</f>
        <v>0.43</v>
      </c>
      <c r="AE36" t="s">
        <v>92</v>
      </c>
    </row>
    <row r="37" spans="1:60" outlineLevel="1" x14ac:dyDescent="0.25">
      <c r="A37" s="140">
        <v>26</v>
      </c>
      <c r="B37" s="140" t="s">
        <v>144</v>
      </c>
      <c r="C37" s="173" t="s">
        <v>145</v>
      </c>
      <c r="D37" s="147" t="s">
        <v>146</v>
      </c>
      <c r="E37" s="151">
        <v>1</v>
      </c>
      <c r="F37" s="153">
        <f>H37+J37</f>
        <v>0</v>
      </c>
      <c r="G37" s="154">
        <f>ROUND(E37*F37,2)</f>
        <v>0</v>
      </c>
      <c r="H37" s="154"/>
      <c r="I37" s="154">
        <f>ROUND(E37*H37,2)</f>
        <v>0</v>
      </c>
      <c r="J37" s="154"/>
      <c r="K37" s="154">
        <f>ROUND(E37*J37,2)</f>
        <v>0</v>
      </c>
      <c r="L37" s="154">
        <v>0</v>
      </c>
      <c r="M37" s="154">
        <f>G37*(1+L37/100)</f>
        <v>0</v>
      </c>
      <c r="N37" s="147">
        <v>6.0000000000000002E-5</v>
      </c>
      <c r="O37" s="147">
        <f>ROUND(E37*N37,5)</f>
        <v>6.0000000000000002E-5</v>
      </c>
      <c r="P37" s="147">
        <v>0</v>
      </c>
      <c r="Q37" s="147">
        <f>ROUND(E37*P37,5)</f>
        <v>0</v>
      </c>
      <c r="R37" s="147"/>
      <c r="S37" s="147"/>
      <c r="T37" s="148">
        <v>0.42599999999999999</v>
      </c>
      <c r="U37" s="147">
        <f>ROUND(E37*T37,2)</f>
        <v>0.43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99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x14ac:dyDescent="0.25">
      <c r="A38" s="141" t="s">
        <v>91</v>
      </c>
      <c r="B38" s="141" t="s">
        <v>60</v>
      </c>
      <c r="C38" s="174" t="s">
        <v>61</v>
      </c>
      <c r="D38" s="149"/>
      <c r="E38" s="152"/>
      <c r="F38" s="155"/>
      <c r="G38" s="155">
        <f>SUMIF(AE39:AE39,"&lt;&gt;NOR",G39:G39)</f>
        <v>0</v>
      </c>
      <c r="H38" s="155"/>
      <c r="I38" s="155">
        <f>SUM(I39:I39)</f>
        <v>0</v>
      </c>
      <c r="J38" s="155"/>
      <c r="K38" s="155">
        <f>SUM(K39:K39)</f>
        <v>0</v>
      </c>
      <c r="L38" s="155"/>
      <c r="M38" s="155">
        <f>SUM(M39:M39)</f>
        <v>0</v>
      </c>
      <c r="N38" s="149"/>
      <c r="O38" s="149">
        <f>SUM(O39:O39)</f>
        <v>0</v>
      </c>
      <c r="P38" s="149"/>
      <c r="Q38" s="149">
        <f>SUM(Q39:Q39)</f>
        <v>0</v>
      </c>
      <c r="R38" s="149"/>
      <c r="S38" s="149"/>
      <c r="T38" s="150"/>
      <c r="U38" s="149">
        <f>SUM(U39:U39)</f>
        <v>0.3</v>
      </c>
      <c r="AE38" t="s">
        <v>92</v>
      </c>
    </row>
    <row r="39" spans="1:60" outlineLevel="1" x14ac:dyDescent="0.25">
      <c r="A39" s="140">
        <v>27</v>
      </c>
      <c r="B39" s="140" t="s">
        <v>147</v>
      </c>
      <c r="C39" s="173" t="s">
        <v>148</v>
      </c>
      <c r="D39" s="147" t="s">
        <v>114</v>
      </c>
      <c r="E39" s="151">
        <v>16</v>
      </c>
      <c r="F39" s="153">
        <f>H39+J39</f>
        <v>0</v>
      </c>
      <c r="G39" s="154">
        <f>ROUND(E39*F39,2)</f>
        <v>0</v>
      </c>
      <c r="H39" s="154"/>
      <c r="I39" s="154">
        <f>ROUND(E39*H39,2)</f>
        <v>0</v>
      </c>
      <c r="J39" s="154"/>
      <c r="K39" s="154">
        <f>ROUND(E39*J39,2)</f>
        <v>0</v>
      </c>
      <c r="L39" s="154">
        <v>0</v>
      </c>
      <c r="M39" s="154">
        <f>G39*(1+L39/100)</f>
        <v>0</v>
      </c>
      <c r="N39" s="147">
        <v>0</v>
      </c>
      <c r="O39" s="147">
        <f>ROUND(E39*N39,5)</f>
        <v>0</v>
      </c>
      <c r="P39" s="147">
        <v>0</v>
      </c>
      <c r="Q39" s="147">
        <f>ROUND(E39*P39,5)</f>
        <v>0</v>
      </c>
      <c r="R39" s="147"/>
      <c r="S39" s="147"/>
      <c r="T39" s="148">
        <v>1.9E-2</v>
      </c>
      <c r="U39" s="147">
        <f>ROUND(E39*T39,2)</f>
        <v>0.3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99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x14ac:dyDescent="0.25">
      <c r="A40" s="141" t="s">
        <v>91</v>
      </c>
      <c r="B40" s="141" t="s">
        <v>62</v>
      </c>
      <c r="C40" s="174" t="s">
        <v>27</v>
      </c>
      <c r="D40" s="149"/>
      <c r="E40" s="152"/>
      <c r="F40" s="155"/>
      <c r="G40" s="155">
        <f>SUMIF(AE41:AE41,"&lt;&gt;NOR",G41:G41)</f>
        <v>0</v>
      </c>
      <c r="H40" s="155"/>
      <c r="I40" s="155">
        <f>SUM(I41:I41)</f>
        <v>0</v>
      </c>
      <c r="J40" s="155"/>
      <c r="K40" s="155">
        <f>SUM(K41:K41)</f>
        <v>0</v>
      </c>
      <c r="L40" s="155"/>
      <c r="M40" s="155">
        <f>SUM(M41:M41)</f>
        <v>0</v>
      </c>
      <c r="N40" s="149"/>
      <c r="O40" s="149">
        <f>SUM(O41:O41)</f>
        <v>0</v>
      </c>
      <c r="P40" s="149"/>
      <c r="Q40" s="149">
        <f>SUM(Q41:Q41)</f>
        <v>0</v>
      </c>
      <c r="R40" s="149"/>
      <c r="S40" s="149"/>
      <c r="T40" s="150"/>
      <c r="U40" s="149">
        <f>SUM(U41:U41)</f>
        <v>0</v>
      </c>
      <c r="AE40" t="s">
        <v>92</v>
      </c>
    </row>
    <row r="41" spans="1:60" outlineLevel="1" x14ac:dyDescent="0.25">
      <c r="A41" s="140">
        <v>28</v>
      </c>
      <c r="B41" s="140" t="s">
        <v>149</v>
      </c>
      <c r="C41" s="173" t="s">
        <v>150</v>
      </c>
      <c r="D41" s="147" t="s">
        <v>151</v>
      </c>
      <c r="E41" s="151">
        <v>1</v>
      </c>
      <c r="F41" s="153">
        <f>H41+J41</f>
        <v>0</v>
      </c>
      <c r="G41" s="154">
        <f>ROUND(E41*F41,2)</f>
        <v>0</v>
      </c>
      <c r="H41" s="154"/>
      <c r="I41" s="154">
        <f>ROUND(E41*H41,2)</f>
        <v>0</v>
      </c>
      <c r="J41" s="154"/>
      <c r="K41" s="154">
        <f>ROUND(E41*J41,2)</f>
        <v>0</v>
      </c>
      <c r="L41" s="154">
        <v>0</v>
      </c>
      <c r="M41" s="154">
        <f>G41*(1+L41/100)</f>
        <v>0</v>
      </c>
      <c r="N41" s="147">
        <v>0</v>
      </c>
      <c r="O41" s="147">
        <f>ROUND(E41*N41,5)</f>
        <v>0</v>
      </c>
      <c r="P41" s="147">
        <v>0</v>
      </c>
      <c r="Q41" s="147">
        <f>ROUND(E41*P41,5)</f>
        <v>0</v>
      </c>
      <c r="R41" s="147"/>
      <c r="S41" s="147"/>
      <c r="T41" s="148">
        <v>0</v>
      </c>
      <c r="U41" s="147">
        <f>ROUND(E41*T41,2)</f>
        <v>0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99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x14ac:dyDescent="0.25">
      <c r="A42" s="141" t="s">
        <v>91</v>
      </c>
      <c r="B42" s="141" t="s">
        <v>63</v>
      </c>
      <c r="C42" s="174" t="s">
        <v>26</v>
      </c>
      <c r="D42" s="149"/>
      <c r="E42" s="152"/>
      <c r="F42" s="155"/>
      <c r="G42" s="155">
        <f>SUMIF(AE43:AE46,"&lt;&gt;NOR",G43:G46)</f>
        <v>0</v>
      </c>
      <c r="H42" s="155"/>
      <c r="I42" s="155">
        <f>SUM(I43:I46)</f>
        <v>0</v>
      </c>
      <c r="J42" s="155"/>
      <c r="K42" s="155">
        <f>SUM(K43:K46)</f>
        <v>0</v>
      </c>
      <c r="L42" s="155"/>
      <c r="M42" s="155">
        <f>SUM(M43:M46)</f>
        <v>0</v>
      </c>
      <c r="N42" s="149"/>
      <c r="O42" s="149">
        <f>SUM(O43:O46)</f>
        <v>0</v>
      </c>
      <c r="P42" s="149"/>
      <c r="Q42" s="149">
        <f>SUM(Q43:Q46)</f>
        <v>0</v>
      </c>
      <c r="R42" s="149"/>
      <c r="S42" s="149"/>
      <c r="T42" s="150"/>
      <c r="U42" s="149">
        <f>SUM(U43:U46)</f>
        <v>0</v>
      </c>
      <c r="AE42" t="s">
        <v>92</v>
      </c>
    </row>
    <row r="43" spans="1:60" outlineLevel="1" x14ac:dyDescent="0.25">
      <c r="A43" s="140">
        <v>29</v>
      </c>
      <c r="B43" s="140" t="s">
        <v>152</v>
      </c>
      <c r="C43" s="173" t="s">
        <v>153</v>
      </c>
      <c r="D43" s="147" t="s">
        <v>151</v>
      </c>
      <c r="E43" s="151">
        <v>1</v>
      </c>
      <c r="F43" s="153">
        <f>H43+J43</f>
        <v>0</v>
      </c>
      <c r="G43" s="154">
        <f>ROUND(E43*F43,2)</f>
        <v>0</v>
      </c>
      <c r="H43" s="154"/>
      <c r="I43" s="154">
        <f>ROUND(E43*H43,2)</f>
        <v>0</v>
      </c>
      <c r="J43" s="154"/>
      <c r="K43" s="154">
        <f>ROUND(E43*J43,2)</f>
        <v>0</v>
      </c>
      <c r="L43" s="154">
        <v>0</v>
      </c>
      <c r="M43" s="154">
        <f>G43*(1+L43/100)</f>
        <v>0</v>
      </c>
      <c r="N43" s="147">
        <v>0</v>
      </c>
      <c r="O43" s="147">
        <f>ROUND(E43*N43,5)</f>
        <v>0</v>
      </c>
      <c r="P43" s="147">
        <v>0</v>
      </c>
      <c r="Q43" s="147">
        <f>ROUND(E43*P43,5)</f>
        <v>0</v>
      </c>
      <c r="R43" s="147"/>
      <c r="S43" s="147"/>
      <c r="T43" s="148">
        <v>0</v>
      </c>
      <c r="U43" s="147">
        <f>ROUND(E43*T43,2)</f>
        <v>0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99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5">
      <c r="A44" s="140"/>
      <c r="B44" s="140"/>
      <c r="C44" s="253" t="s">
        <v>154</v>
      </c>
      <c r="D44" s="254"/>
      <c r="E44" s="255"/>
      <c r="F44" s="256"/>
      <c r="G44" s="257"/>
      <c r="H44" s="154"/>
      <c r="I44" s="154"/>
      <c r="J44" s="154"/>
      <c r="K44" s="154"/>
      <c r="L44" s="154"/>
      <c r="M44" s="154"/>
      <c r="N44" s="147"/>
      <c r="O44" s="147"/>
      <c r="P44" s="147"/>
      <c r="Q44" s="147"/>
      <c r="R44" s="147"/>
      <c r="S44" s="147"/>
      <c r="T44" s="148"/>
      <c r="U44" s="147"/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155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42" t="str">
        <f>C44</f>
        <v>Veškeré náklady spojené s vybudováním, provozem a odstraněním zařízení staveniště</v>
      </c>
      <c r="BB44" s="139"/>
      <c r="BC44" s="139"/>
      <c r="BD44" s="139"/>
      <c r="BE44" s="139"/>
      <c r="BF44" s="139"/>
      <c r="BG44" s="139"/>
      <c r="BH44" s="139"/>
    </row>
    <row r="45" spans="1:60" outlineLevel="1" x14ac:dyDescent="0.25">
      <c r="A45" s="140">
        <v>30</v>
      </c>
      <c r="B45" s="140" t="s">
        <v>156</v>
      </c>
      <c r="C45" s="173" t="s">
        <v>157</v>
      </c>
      <c r="D45" s="147" t="s">
        <v>151</v>
      </c>
      <c r="E45" s="151">
        <v>1</v>
      </c>
      <c r="F45" s="153">
        <f>H45+J45</f>
        <v>0</v>
      </c>
      <c r="G45" s="154">
        <f>ROUND(E45*F45,2)</f>
        <v>0</v>
      </c>
      <c r="H45" s="154"/>
      <c r="I45" s="154">
        <f>ROUND(E45*H45,2)</f>
        <v>0</v>
      </c>
      <c r="J45" s="154"/>
      <c r="K45" s="154">
        <f>ROUND(E45*J45,2)</f>
        <v>0</v>
      </c>
      <c r="L45" s="154">
        <v>0</v>
      </c>
      <c r="M45" s="154">
        <f>G45*(1+L45/100)</f>
        <v>0</v>
      </c>
      <c r="N45" s="147">
        <v>0</v>
      </c>
      <c r="O45" s="147">
        <f>ROUND(E45*N45,5)</f>
        <v>0</v>
      </c>
      <c r="P45" s="147">
        <v>0</v>
      </c>
      <c r="Q45" s="147">
        <f>ROUND(E45*P45,5)</f>
        <v>0</v>
      </c>
      <c r="R45" s="147"/>
      <c r="S45" s="147"/>
      <c r="T45" s="148">
        <v>0</v>
      </c>
      <c r="U45" s="147">
        <f>ROUND(E45*T45,2)</f>
        <v>0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99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5">
      <c r="A46" s="140"/>
      <c r="B46" s="140"/>
      <c r="C46" s="253" t="s">
        <v>158</v>
      </c>
      <c r="D46" s="254"/>
      <c r="E46" s="255"/>
      <c r="F46" s="256"/>
      <c r="G46" s="257"/>
      <c r="H46" s="154"/>
      <c r="I46" s="154"/>
      <c r="J46" s="154"/>
      <c r="K46" s="154"/>
      <c r="L46" s="154"/>
      <c r="M46" s="154"/>
      <c r="N46" s="147"/>
      <c r="O46" s="147"/>
      <c r="P46" s="147"/>
      <c r="Q46" s="147"/>
      <c r="R46" s="147"/>
      <c r="S46" s="147"/>
      <c r="T46" s="148"/>
      <c r="U46" s="147"/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155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42" t="str">
        <f>C46</f>
        <v>Koordinace stavebních a technologických dodávek</v>
      </c>
      <c r="BB46" s="139"/>
      <c r="BC46" s="139"/>
      <c r="BD46" s="139"/>
      <c r="BE46" s="139"/>
      <c r="BF46" s="139"/>
      <c r="BG46" s="139"/>
      <c r="BH46" s="139"/>
    </row>
    <row r="47" spans="1:60" x14ac:dyDescent="0.25">
      <c r="A47" s="141" t="s">
        <v>91</v>
      </c>
      <c r="B47" s="141" t="s">
        <v>64</v>
      </c>
      <c r="C47" s="174" t="s">
        <v>65</v>
      </c>
      <c r="D47" s="149"/>
      <c r="E47" s="152"/>
      <c r="F47" s="155"/>
      <c r="G47" s="155">
        <f>SUMIF(AE48:AE55,"&lt;&gt;NOR",G48:G55)</f>
        <v>0</v>
      </c>
      <c r="H47" s="155"/>
      <c r="I47" s="155">
        <f>SUM(I48:I55)</f>
        <v>0</v>
      </c>
      <c r="J47" s="155"/>
      <c r="K47" s="155">
        <f>SUM(K48:K55)</f>
        <v>0</v>
      </c>
      <c r="L47" s="155"/>
      <c r="M47" s="155">
        <f>SUM(M48:M55)</f>
        <v>0</v>
      </c>
      <c r="N47" s="149"/>
      <c r="O47" s="149">
        <f>SUM(O48:O55)</f>
        <v>0</v>
      </c>
      <c r="P47" s="149"/>
      <c r="Q47" s="149">
        <f>SUM(Q48:Q55)</f>
        <v>0</v>
      </c>
      <c r="R47" s="149"/>
      <c r="S47" s="149"/>
      <c r="T47" s="150"/>
      <c r="U47" s="149">
        <f>SUM(U48:U55)</f>
        <v>146</v>
      </c>
      <c r="AE47" t="s">
        <v>92</v>
      </c>
    </row>
    <row r="48" spans="1:60" outlineLevel="1" x14ac:dyDescent="0.25">
      <c r="A48" s="140">
        <v>31</v>
      </c>
      <c r="B48" s="140" t="s">
        <v>159</v>
      </c>
      <c r="C48" s="173" t="s">
        <v>160</v>
      </c>
      <c r="D48" s="147" t="s">
        <v>114</v>
      </c>
      <c r="E48" s="151">
        <v>15</v>
      </c>
      <c r="F48" s="153">
        <f t="shared" ref="F48:F55" si="16">H48+J48</f>
        <v>0</v>
      </c>
      <c r="G48" s="154">
        <f t="shared" ref="G48:G55" si="17">ROUND(E48*F48,2)</f>
        <v>0</v>
      </c>
      <c r="H48" s="154"/>
      <c r="I48" s="154">
        <f t="shared" ref="I48:I55" si="18">ROUND(E48*H48,2)</f>
        <v>0</v>
      </c>
      <c r="J48" s="154"/>
      <c r="K48" s="154">
        <f t="shared" ref="K48:K55" si="19">ROUND(E48*J48,2)</f>
        <v>0</v>
      </c>
      <c r="L48" s="154">
        <v>0</v>
      </c>
      <c r="M48" s="154">
        <f t="shared" ref="M48:M55" si="20">G48*(1+L48/100)</f>
        <v>0</v>
      </c>
      <c r="N48" s="147">
        <v>0</v>
      </c>
      <c r="O48" s="147">
        <f t="shared" ref="O48:O55" si="21">ROUND(E48*N48,5)</f>
        <v>0</v>
      </c>
      <c r="P48" s="147">
        <v>0</v>
      </c>
      <c r="Q48" s="147">
        <f t="shared" ref="Q48:Q55" si="22">ROUND(E48*P48,5)</f>
        <v>0</v>
      </c>
      <c r="R48" s="147"/>
      <c r="S48" s="147"/>
      <c r="T48" s="148">
        <v>1</v>
      </c>
      <c r="U48" s="147">
        <f t="shared" ref="U48:U55" si="23">ROUND(E48*T48,2)</f>
        <v>15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99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5">
      <c r="A49" s="140">
        <v>32</v>
      </c>
      <c r="B49" s="140" t="s">
        <v>161</v>
      </c>
      <c r="C49" s="173" t="s">
        <v>162</v>
      </c>
      <c r="D49" s="147" t="s">
        <v>146</v>
      </c>
      <c r="E49" s="151">
        <v>1</v>
      </c>
      <c r="F49" s="153">
        <f t="shared" si="16"/>
        <v>0</v>
      </c>
      <c r="G49" s="154">
        <f t="shared" si="17"/>
        <v>0</v>
      </c>
      <c r="H49" s="154"/>
      <c r="I49" s="154">
        <f t="shared" si="18"/>
        <v>0</v>
      </c>
      <c r="J49" s="154"/>
      <c r="K49" s="154">
        <f t="shared" si="19"/>
        <v>0</v>
      </c>
      <c r="L49" s="154">
        <v>0</v>
      </c>
      <c r="M49" s="154">
        <f t="shared" si="20"/>
        <v>0</v>
      </c>
      <c r="N49" s="147">
        <v>0</v>
      </c>
      <c r="O49" s="147">
        <f t="shared" si="21"/>
        <v>0</v>
      </c>
      <c r="P49" s="147">
        <v>0</v>
      </c>
      <c r="Q49" s="147">
        <f t="shared" si="22"/>
        <v>0</v>
      </c>
      <c r="R49" s="147"/>
      <c r="S49" s="147"/>
      <c r="T49" s="148">
        <v>1</v>
      </c>
      <c r="U49" s="147">
        <f t="shared" si="23"/>
        <v>1</v>
      </c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99</v>
      </c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5">
      <c r="A50" s="140">
        <v>33</v>
      </c>
      <c r="B50" s="140" t="s">
        <v>163</v>
      </c>
      <c r="C50" s="173" t="s">
        <v>164</v>
      </c>
      <c r="D50" s="147" t="s">
        <v>114</v>
      </c>
      <c r="E50" s="151">
        <v>16</v>
      </c>
      <c r="F50" s="153">
        <f t="shared" si="16"/>
        <v>0</v>
      </c>
      <c r="G50" s="154">
        <f t="shared" si="17"/>
        <v>0</v>
      </c>
      <c r="H50" s="154"/>
      <c r="I50" s="154">
        <f t="shared" si="18"/>
        <v>0</v>
      </c>
      <c r="J50" s="154"/>
      <c r="K50" s="154">
        <f t="shared" si="19"/>
        <v>0</v>
      </c>
      <c r="L50" s="154">
        <v>0</v>
      </c>
      <c r="M50" s="154">
        <f t="shared" si="20"/>
        <v>0</v>
      </c>
      <c r="N50" s="147">
        <v>0</v>
      </c>
      <c r="O50" s="147">
        <f t="shared" si="21"/>
        <v>0</v>
      </c>
      <c r="P50" s="147">
        <v>0</v>
      </c>
      <c r="Q50" s="147">
        <f t="shared" si="22"/>
        <v>0</v>
      </c>
      <c r="R50" s="147"/>
      <c r="S50" s="147"/>
      <c r="T50" s="148">
        <v>1</v>
      </c>
      <c r="U50" s="147">
        <f t="shared" si="23"/>
        <v>16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99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5">
      <c r="A51" s="140">
        <v>34</v>
      </c>
      <c r="B51" s="140" t="s">
        <v>165</v>
      </c>
      <c r="C51" s="173" t="s">
        <v>166</v>
      </c>
      <c r="D51" s="147" t="s">
        <v>114</v>
      </c>
      <c r="E51" s="151">
        <v>80</v>
      </c>
      <c r="F51" s="153">
        <f t="shared" si="16"/>
        <v>0</v>
      </c>
      <c r="G51" s="154">
        <f t="shared" si="17"/>
        <v>0</v>
      </c>
      <c r="H51" s="154"/>
      <c r="I51" s="154">
        <f t="shared" si="18"/>
        <v>0</v>
      </c>
      <c r="J51" s="154"/>
      <c r="K51" s="154">
        <f t="shared" si="19"/>
        <v>0</v>
      </c>
      <c r="L51" s="154">
        <v>0</v>
      </c>
      <c r="M51" s="154">
        <f t="shared" si="20"/>
        <v>0</v>
      </c>
      <c r="N51" s="147">
        <v>0</v>
      </c>
      <c r="O51" s="147">
        <f t="shared" si="21"/>
        <v>0</v>
      </c>
      <c r="P51" s="147">
        <v>0</v>
      </c>
      <c r="Q51" s="147">
        <f t="shared" si="22"/>
        <v>0</v>
      </c>
      <c r="R51" s="147"/>
      <c r="S51" s="147"/>
      <c r="T51" s="148">
        <v>1</v>
      </c>
      <c r="U51" s="147">
        <f t="shared" si="23"/>
        <v>80</v>
      </c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99</v>
      </c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5">
      <c r="A52" s="140">
        <v>35</v>
      </c>
      <c r="B52" s="140" t="s">
        <v>167</v>
      </c>
      <c r="C52" s="173" t="s">
        <v>168</v>
      </c>
      <c r="D52" s="147" t="s">
        <v>146</v>
      </c>
      <c r="E52" s="151">
        <v>1</v>
      </c>
      <c r="F52" s="153">
        <f t="shared" si="16"/>
        <v>0</v>
      </c>
      <c r="G52" s="154">
        <f t="shared" si="17"/>
        <v>0</v>
      </c>
      <c r="H52" s="154"/>
      <c r="I52" s="154">
        <f t="shared" si="18"/>
        <v>0</v>
      </c>
      <c r="J52" s="154"/>
      <c r="K52" s="154">
        <f t="shared" si="19"/>
        <v>0</v>
      </c>
      <c r="L52" s="154">
        <v>0</v>
      </c>
      <c r="M52" s="154">
        <f t="shared" si="20"/>
        <v>0</v>
      </c>
      <c r="N52" s="147">
        <v>0</v>
      </c>
      <c r="O52" s="147">
        <f t="shared" si="21"/>
        <v>0</v>
      </c>
      <c r="P52" s="147">
        <v>0</v>
      </c>
      <c r="Q52" s="147">
        <f t="shared" si="22"/>
        <v>0</v>
      </c>
      <c r="R52" s="147"/>
      <c r="S52" s="147"/>
      <c r="T52" s="148">
        <v>1</v>
      </c>
      <c r="U52" s="147">
        <f t="shared" si="23"/>
        <v>1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99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5">
      <c r="A53" s="140">
        <v>36</v>
      </c>
      <c r="B53" s="140" t="s">
        <v>169</v>
      </c>
      <c r="C53" s="173" t="s">
        <v>170</v>
      </c>
      <c r="D53" s="147" t="s">
        <v>114</v>
      </c>
      <c r="E53" s="151">
        <v>20</v>
      </c>
      <c r="F53" s="153">
        <f t="shared" si="16"/>
        <v>0</v>
      </c>
      <c r="G53" s="154">
        <f t="shared" si="17"/>
        <v>0</v>
      </c>
      <c r="H53" s="154"/>
      <c r="I53" s="154">
        <f t="shared" si="18"/>
        <v>0</v>
      </c>
      <c r="J53" s="154"/>
      <c r="K53" s="154">
        <f t="shared" si="19"/>
        <v>0</v>
      </c>
      <c r="L53" s="154">
        <v>0</v>
      </c>
      <c r="M53" s="154">
        <f t="shared" si="20"/>
        <v>0</v>
      </c>
      <c r="N53" s="147">
        <v>0</v>
      </c>
      <c r="O53" s="147">
        <f t="shared" si="21"/>
        <v>0</v>
      </c>
      <c r="P53" s="147">
        <v>0</v>
      </c>
      <c r="Q53" s="147">
        <f t="shared" si="22"/>
        <v>0</v>
      </c>
      <c r="R53" s="147"/>
      <c r="S53" s="147"/>
      <c r="T53" s="148">
        <v>1</v>
      </c>
      <c r="U53" s="147">
        <f t="shared" si="23"/>
        <v>20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99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5">
      <c r="A54" s="140">
        <v>37</v>
      </c>
      <c r="B54" s="140" t="s">
        <v>171</v>
      </c>
      <c r="C54" s="173" t="s">
        <v>172</v>
      </c>
      <c r="D54" s="147" t="s">
        <v>114</v>
      </c>
      <c r="E54" s="151">
        <v>12</v>
      </c>
      <c r="F54" s="153">
        <f t="shared" si="16"/>
        <v>0</v>
      </c>
      <c r="G54" s="154">
        <f t="shared" si="17"/>
        <v>0</v>
      </c>
      <c r="H54" s="154"/>
      <c r="I54" s="154">
        <f t="shared" si="18"/>
        <v>0</v>
      </c>
      <c r="J54" s="154"/>
      <c r="K54" s="154">
        <f t="shared" si="19"/>
        <v>0</v>
      </c>
      <c r="L54" s="154">
        <v>0</v>
      </c>
      <c r="M54" s="154">
        <f t="shared" si="20"/>
        <v>0</v>
      </c>
      <c r="N54" s="147">
        <v>0</v>
      </c>
      <c r="O54" s="147">
        <f t="shared" si="21"/>
        <v>0</v>
      </c>
      <c r="P54" s="147">
        <v>0</v>
      </c>
      <c r="Q54" s="147">
        <f t="shared" si="22"/>
        <v>0</v>
      </c>
      <c r="R54" s="147"/>
      <c r="S54" s="147"/>
      <c r="T54" s="148">
        <v>1</v>
      </c>
      <c r="U54" s="147">
        <f t="shared" si="23"/>
        <v>12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99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5">
      <c r="A55" s="163">
        <v>38</v>
      </c>
      <c r="B55" s="163" t="s">
        <v>173</v>
      </c>
      <c r="C55" s="175" t="s">
        <v>174</v>
      </c>
      <c r="D55" s="164" t="s">
        <v>146</v>
      </c>
      <c r="E55" s="165">
        <v>1</v>
      </c>
      <c r="F55" s="166">
        <f t="shared" si="16"/>
        <v>0</v>
      </c>
      <c r="G55" s="167">
        <f t="shared" si="17"/>
        <v>0</v>
      </c>
      <c r="H55" s="167"/>
      <c r="I55" s="167">
        <f t="shared" si="18"/>
        <v>0</v>
      </c>
      <c r="J55" s="167"/>
      <c r="K55" s="167">
        <f t="shared" si="19"/>
        <v>0</v>
      </c>
      <c r="L55" s="167">
        <v>0</v>
      </c>
      <c r="M55" s="167">
        <f t="shared" si="20"/>
        <v>0</v>
      </c>
      <c r="N55" s="164">
        <v>0</v>
      </c>
      <c r="O55" s="164">
        <f t="shared" si="21"/>
        <v>0</v>
      </c>
      <c r="P55" s="164">
        <v>0</v>
      </c>
      <c r="Q55" s="164">
        <f t="shared" si="22"/>
        <v>0</v>
      </c>
      <c r="R55" s="164"/>
      <c r="S55" s="164"/>
      <c r="T55" s="168">
        <v>1</v>
      </c>
      <c r="U55" s="164">
        <f t="shared" si="23"/>
        <v>1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99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x14ac:dyDescent="0.25">
      <c r="A56" s="4"/>
      <c r="B56" s="5" t="s">
        <v>175</v>
      </c>
      <c r="C56" s="176" t="s">
        <v>175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AC56">
        <v>12</v>
      </c>
      <c r="AD56">
        <v>21</v>
      </c>
    </row>
    <row r="57" spans="1:60" x14ac:dyDescent="0.25">
      <c r="A57" s="169"/>
      <c r="B57" s="170" t="s">
        <v>28</v>
      </c>
      <c r="C57" s="177" t="s">
        <v>175</v>
      </c>
      <c r="D57" s="171"/>
      <c r="E57" s="171"/>
      <c r="F57" s="171"/>
      <c r="G57" s="172">
        <f>G8+G17+G33+G36+G38+G40+G42+G47</f>
        <v>0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AC57">
        <f>SUMIF(L7:L55,AC56,G7:G55)</f>
        <v>0</v>
      </c>
      <c r="AD57">
        <f>SUMIF(L7:L55,AD56,G7:G55)</f>
        <v>0</v>
      </c>
      <c r="AE57" t="s">
        <v>176</v>
      </c>
    </row>
    <row r="58" spans="1:60" x14ac:dyDescent="0.25">
      <c r="A58" s="4"/>
      <c r="B58" s="5" t="s">
        <v>175</v>
      </c>
      <c r="C58" s="176" t="s">
        <v>175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60" x14ac:dyDescent="0.25">
      <c r="A59" s="4"/>
      <c r="B59" s="5" t="s">
        <v>175</v>
      </c>
      <c r="C59" s="176" t="s">
        <v>175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60" x14ac:dyDescent="0.25">
      <c r="A60" s="232" t="s">
        <v>177</v>
      </c>
      <c r="B60" s="232"/>
      <c r="C60" s="233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60" x14ac:dyDescent="0.25">
      <c r="A61" s="234"/>
      <c r="B61" s="235"/>
      <c r="C61" s="236"/>
      <c r="D61" s="235"/>
      <c r="E61" s="235"/>
      <c r="F61" s="235"/>
      <c r="G61" s="237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AE61" t="s">
        <v>178</v>
      </c>
    </row>
    <row r="62" spans="1:60" x14ac:dyDescent="0.25">
      <c r="A62" s="238"/>
      <c r="B62" s="239"/>
      <c r="C62" s="240"/>
      <c r="D62" s="239"/>
      <c r="E62" s="239"/>
      <c r="F62" s="239"/>
      <c r="G62" s="241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60" x14ac:dyDescent="0.25">
      <c r="A63" s="238"/>
      <c r="B63" s="239"/>
      <c r="C63" s="240"/>
      <c r="D63" s="239"/>
      <c r="E63" s="239"/>
      <c r="F63" s="239"/>
      <c r="G63" s="241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60" x14ac:dyDescent="0.25">
      <c r="A64" s="238"/>
      <c r="B64" s="239"/>
      <c r="C64" s="240"/>
      <c r="D64" s="239"/>
      <c r="E64" s="239"/>
      <c r="F64" s="239"/>
      <c r="G64" s="241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31" x14ac:dyDescent="0.25">
      <c r="A65" s="242"/>
      <c r="B65" s="243"/>
      <c r="C65" s="244"/>
      <c r="D65" s="243"/>
      <c r="E65" s="243"/>
      <c r="F65" s="243"/>
      <c r="G65" s="245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31" x14ac:dyDescent="0.25">
      <c r="A66" s="4"/>
      <c r="B66" s="5" t="s">
        <v>175</v>
      </c>
      <c r="C66" s="176" t="s">
        <v>175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31" x14ac:dyDescent="0.25">
      <c r="C67" s="178"/>
      <c r="AE67" t="s">
        <v>179</v>
      </c>
    </row>
  </sheetData>
  <mergeCells count="8">
    <mergeCell ref="A60:C60"/>
    <mergeCell ref="A61:G65"/>
    <mergeCell ref="A1:G1"/>
    <mergeCell ref="C2:G2"/>
    <mergeCell ref="C3:G3"/>
    <mergeCell ref="C4:G4"/>
    <mergeCell ref="C44:G44"/>
    <mergeCell ref="C46:G46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</dc:creator>
  <cp:lastModifiedBy>Roman Petrucha</cp:lastModifiedBy>
  <cp:lastPrinted>2014-02-28T09:52:57Z</cp:lastPrinted>
  <dcterms:created xsi:type="dcterms:W3CDTF">2009-04-08T07:15:50Z</dcterms:created>
  <dcterms:modified xsi:type="dcterms:W3CDTF">2024-03-01T09:53:25Z</dcterms:modified>
</cp:coreProperties>
</file>